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slicers/slicer1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0.xml" ContentType="application/vnd.openxmlformats-officedocument.themeOverrid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ables/table5.xml" ContentType="application/vnd.openxmlformats-officedocument.spreadsheetml.table+xml"/>
  <Override PartName="/xl/queryTables/queryTable1.xml" ContentType="application/vnd.openxmlformats-officedocument.spreadsheetml.queryTable+xml"/>
  <Override PartName="/xl/tables/table6.xml" ContentType="application/vnd.openxmlformats-officedocument.spreadsheetml.table+xml"/>
  <Override PartName="/xl/queryTables/queryTable2.xml" ContentType="application/vnd.openxmlformats-officedocument.spreadsheetml.queryTable+xml"/>
  <Override PartName="/xl/tables/table7.xml" ContentType="application/vnd.openxmlformats-officedocument.spreadsheetml.table+xml"/>
  <Override PartName="/xl/queryTables/queryTable3.xml" ContentType="application/vnd.openxmlformats-officedocument.spreadsheetml.queryTable+xml"/>
  <Override PartName="/xl/tables/table8.xml" ContentType="application/vnd.openxmlformats-officedocument.spreadsheetml.table+xml"/>
  <Override PartName="/xl/queryTables/queryTable4.xml" ContentType="application/vnd.openxmlformats-officedocument.spreadsheetml.query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hidePivotFieldList="1"/>
  <mc:AlternateContent xmlns:mc="http://schemas.openxmlformats.org/markup-compatibility/2006">
    <mc:Choice Requires="x15">
      <x15ac:absPath xmlns:x15ac="http://schemas.microsoft.com/office/spreadsheetml/2010/11/ac" url="/Users/vn-mikk603y/Library/CloudStorage/OneDrive-ITCenterFyn/PERSONALE/Tilfredshedsundersøgelser/APV 2021/"/>
    </mc:Choice>
  </mc:AlternateContent>
  <xr:revisionPtr revIDLastSave="0" documentId="8_{EECF5224-0FB4-6E4F-A463-D5991659A01E}" xr6:coauthVersionLast="47" xr6:coauthVersionMax="47" xr10:uidLastSave="{00000000-0000-0000-0000-000000000000}"/>
  <bookViews>
    <workbookView xWindow="5640" yWindow="1080" windowWidth="25760" windowHeight="17360" activeTab="1" xr2:uid="{00000000-000D-0000-FFFF-FFFF00000000}"/>
  </bookViews>
  <sheets>
    <sheet name="Generelt" sheetId="2" r:id="rId1"/>
    <sheet name="Fysisk APV" sheetId="3" r:id="rId2"/>
    <sheet name="Psykisk APV" sheetId="16" r:id="rId3"/>
    <sheet name="Årsager til sygefravær" sheetId="32" r:id="rId4"/>
    <sheet name="Database" sheetId="1" state="hidden" r:id="rId5"/>
    <sheet name="Årsager til syge" sheetId="31" state="hidden" r:id="rId6"/>
    <sheet name="Tabel8__2" sheetId="30" state="hidden" r:id="rId7"/>
    <sheet name="Tabel8 (2)" sheetId="29" state="hidden" r:id="rId8"/>
    <sheet name="Tabel5" sheetId="26" state="hidden" r:id="rId9"/>
    <sheet name="data sygefravær" sheetId="24" state="hidden" r:id="rId10"/>
  </sheets>
  <definedNames>
    <definedName name="APV">Table1[[#All],[Hvor har du hovedarbejdsted?]:[Du har svaret "nej"- ønsker du, at der skal tages hånd om problemet?
(Det forudsætter, at du tager kontakt til TR, arbejdsmiljørepræsentant eller leder)3]]</definedName>
    <definedName name="EksterneData_1" localSheetId="9" hidden="1">'data sygefravær'!$A$1:$J$17</definedName>
    <definedName name="EksterneData_1" localSheetId="8" hidden="1">Tabel5!$A$1:$B$33</definedName>
    <definedName name="EksterneData_1" localSheetId="7" hidden="1">'Tabel8 (2)'!$A$1:$A$109</definedName>
    <definedName name="EksterneData_2" localSheetId="6" hidden="1">Tabel8__2!$A$1:$B$21</definedName>
    <definedName name="_xlnm.Print_Area" localSheetId="1">'Fysisk APV'!$A$1:$D$78</definedName>
    <definedName name="_xlnm.Print_Area" localSheetId="2">'Psykisk APV'!$A$1:$D$6</definedName>
    <definedName name="Udsnit_Hvor_har_du_hovedarbejdsted?1">#N/A</definedName>
    <definedName name="Udsnit_Jeg_er_ansat_som1">#N/A</definedName>
  </definedNames>
  <calcPr calcId="191028"/>
  <pivotCaches>
    <pivotCache cacheId="0" r:id="rId11"/>
  </pivotCaches>
  <extLst>
    <ext xmlns:x14="http://schemas.microsoft.com/office/spreadsheetml/2009/9/main" uri="{BBE1A952-AA13-448e-AADC-164F8A28A991}">
      <x14:slicerCaches>
        <x14:slicerCache r:id="rId12"/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4" l="1"/>
  <c r="C18" i="24"/>
  <c r="D18" i="24"/>
  <c r="E18" i="24"/>
  <c r="F18" i="24"/>
  <c r="G18" i="24"/>
  <c r="H18" i="24"/>
  <c r="I18" i="24"/>
  <c r="J18" i="24"/>
  <c r="A18" i="24"/>
  <c r="E48" i="16"/>
  <c r="D22" i="3"/>
  <c r="D124" i="16"/>
  <c r="D8" i="3"/>
  <c r="D14" i="3"/>
  <c r="D46" i="16"/>
  <c r="E96" i="16"/>
  <c r="E47" i="16"/>
  <c r="D122" i="16"/>
  <c r="D24" i="3"/>
  <c r="E46" i="16"/>
  <c r="D15" i="3"/>
  <c r="D20" i="3"/>
  <c r="D123" i="16"/>
  <c r="D23" i="3"/>
  <c r="E72" i="16"/>
  <c r="D48" i="16"/>
  <c r="D74" i="16"/>
  <c r="E123" i="16"/>
  <c r="D73" i="16"/>
  <c r="D29" i="3"/>
  <c r="D9" i="3"/>
  <c r="E124" i="16"/>
  <c r="E73" i="16"/>
  <c r="D72" i="16"/>
  <c r="D17" i="3"/>
  <c r="D96" i="16"/>
  <c r="D21" i="3"/>
  <c r="E122" i="16"/>
  <c r="D28" i="3"/>
  <c r="D47" i="16"/>
  <c r="D10" i="3"/>
  <c r="D97" i="16"/>
  <c r="E74" i="16"/>
  <c r="D30" i="3"/>
  <c r="D7" i="3"/>
  <c r="E97" i="16"/>
  <c r="D95" i="16"/>
  <c r="D27" i="3"/>
  <c r="D16" i="3"/>
  <c r="E95" i="1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08B6BFF-5DD7-4788-977B-BD5F8FA3F2AE}" keepAlive="1" name="Forespørgsel - Tabel5" description="Forbindelse til forespørgslen 'Tabel5' i projektmappen." type="5" refreshedVersion="7" background="1" saveData="1">
    <dbPr connection="Provider=Microsoft.Mashup.OleDb.1;Data Source=$Workbook$;Location=Tabel5;Extended Properties=&quot;&quot;" command="SELECT * FROM [Tabel5]"/>
  </connection>
  <connection id="2" xr16:uid="{CF8690C1-3302-45B6-8035-A5EE196EF21D}" keepAlive="1" name="Forespørgsel - Tabel6" description="Forbindelse til forespørgslen 'Tabel6' i projektmappen." type="5" refreshedVersion="7" background="1" saveData="1">
    <dbPr connection="Provider=Microsoft.Mashup.OleDb.1;Data Source=$Workbook$;Location=Tabel6;Extended Properties=&quot;&quot;" command="SELECT * FROM [Tabel6]"/>
  </connection>
  <connection id="3" xr16:uid="{5C451E13-79DE-4FFF-9095-D360BB8215E7}" keepAlive="1" name="Forespørgsel - Tabel8" description="Forbindelse til forespørgslen 'Tabel8' i projektmappen." type="5" refreshedVersion="0" background="1" saveData="1">
    <dbPr connection="Provider=Microsoft.Mashup.OleDb.1;Data Source=$Workbook$;Location=Tabel8;Extended Properties=&quot;&quot;" command="SELECT * FROM [Tabel8]"/>
  </connection>
  <connection id="4" xr16:uid="{E0E07747-16C2-4E23-9223-0AC3847DC405}" keepAlive="1" name="Forespørgsel - Tabel8 (2)" description="Forbindelse til forespørgslen 'Tabel8 (2)' i projektmappen." type="5" refreshedVersion="7" background="1" saveData="1">
    <dbPr connection="Provider=Microsoft.Mashup.OleDb.1;Data Source=$Workbook$;Location=&quot;Tabel8 (2)&quot;;Extended Properties=&quot;&quot;" command="SELECT * FROM [Tabel8 (2)]"/>
  </connection>
  <connection id="5" xr16:uid="{FDE63819-99C0-4787-9E7E-DC4032666824}" keepAlive="1" name="Forespørgsel - Tabel8__2" description="Forbindelse til forespørgslen 'Tabel8__2' i projektmappen." type="5" refreshedVersion="7" background="1" saveData="1">
    <dbPr connection="Provider=Microsoft.Mashup.OleDb.1;Data Source=$Workbook$;Location=Tabel8__2;Extended Properties=&quot;&quot;" command="SELECT * FROM [Tabel8__2]"/>
  </connection>
</connections>
</file>

<file path=xl/sharedStrings.xml><?xml version="1.0" encoding="utf-8"?>
<sst xmlns="http://schemas.openxmlformats.org/spreadsheetml/2006/main" count="1431" uniqueCount="235">
  <si>
    <t>Generelt</t>
  </si>
  <si>
    <t>Rækkemærkater</t>
  </si>
  <si>
    <t>Antal af Hvor har du hovedarbejdsted?</t>
  </si>
  <si>
    <t>Helsingør</t>
  </si>
  <si>
    <t>Hillerød</t>
  </si>
  <si>
    <t>Hovedtotal</t>
  </si>
  <si>
    <t>Antal af Jeg er ansat som</t>
  </si>
  <si>
    <t>Leder</t>
  </si>
  <si>
    <t>TAP</t>
  </si>
  <si>
    <t>Underviser</t>
  </si>
  <si>
    <t>Fysisk APV</t>
  </si>
  <si>
    <t>Psykisk APV</t>
  </si>
  <si>
    <t>Gennemsnit af Indeklimaet omkring mit arbejdssted er tilfredsstillende</t>
  </si>
  <si>
    <t>Gennemsnit af Jeg har modtaget den instruktion og uddannelse som skal til for at varetage mit arbejde forsvarligt</t>
  </si>
  <si>
    <t>Gennemsnit af Jeg har generelt et godt fysisk arbejdsmiljø</t>
  </si>
  <si>
    <t>Gennemsnit af Mine arbejdsredskaber kan indstilles til mine behov</t>
  </si>
  <si>
    <t>Fysisk arbejdsmiljø</t>
  </si>
  <si>
    <t>3.</t>
  </si>
  <si>
    <t>Jeg har generelt et godt fysisk arbejdsmiljø</t>
  </si>
  <si>
    <t>4.</t>
  </si>
  <si>
    <t>Jeg har de nødvendige arbejdsredskaber til at udføre mit arbejde</t>
  </si>
  <si>
    <t>5.</t>
  </si>
  <si>
    <t>De fysiske rammer understøtter mit arbejde</t>
  </si>
  <si>
    <t>6.</t>
  </si>
  <si>
    <t>Der er ordentligt og rydeligt omkring mit arbejdssted</t>
  </si>
  <si>
    <t>Ergonomi</t>
  </si>
  <si>
    <t>Gennemsnit af Jeg bliver ikke generet af støj omkring mit arbejdssted</t>
  </si>
  <si>
    <t>Gennemsnit af Jeg er informeret om de relevante procedurer ved brand, overfald og lignende</t>
  </si>
  <si>
    <t>7.</t>
  </si>
  <si>
    <t>Mine arbejdsredskaber kan indstilles til mine behov</t>
  </si>
  <si>
    <t>Gennemsnit af Jeg har de nødvendige arbejdsredskaber til at udføre mit arbejde</t>
  </si>
  <si>
    <t>Gennemsnit af Jeg er generelt ikke udsat for ubekvemme arbejdsstillinger</t>
  </si>
  <si>
    <t>8.</t>
  </si>
  <si>
    <t>Jeg er generelt ikke udsat for ubekvemme arbejdsstillinger</t>
  </si>
  <si>
    <t>9.</t>
  </si>
  <si>
    <t>10.</t>
  </si>
  <si>
    <t>Indeklima, lys og støj</t>
  </si>
  <si>
    <t>11.</t>
  </si>
  <si>
    <t>Indeklimaet omkring mit arbejdssted er tilfredsstillende</t>
  </si>
  <si>
    <t>12.</t>
  </si>
  <si>
    <t>Jeg bliver ikke generet af støj omkring mit arbejdssted</t>
  </si>
  <si>
    <t>Gennemsnit af Rengøringen omkring mit arbejdssted er tilfredsstillende</t>
  </si>
  <si>
    <t>Gennemsnit af Arbejdspladsen har tilstrækkelig fokus på forebyggelse og håndtering af arbejdsulykker</t>
  </si>
  <si>
    <t>13.</t>
  </si>
  <si>
    <t>Rengøringen omkring mit arbejdssted er tilfredsstillende</t>
  </si>
  <si>
    <t>Gennemsnit af De fysiske rammer understøtter mit arbejde</t>
  </si>
  <si>
    <t>14.</t>
  </si>
  <si>
    <t>Belysningen omkring mit arbejdssted er tilfredsstillende</t>
  </si>
  <si>
    <t>15.</t>
  </si>
  <si>
    <t>Jeg oplever ikke belastninger på grund af kemiske produkter og stoffer</t>
  </si>
  <si>
    <t>Risiko for ulykker</t>
  </si>
  <si>
    <t>16.</t>
  </si>
  <si>
    <t>Jeg har modtaget den instruktion og uddannelse som skal til for at varetage mit arbejde forsvarligt</t>
  </si>
  <si>
    <t>17.</t>
  </si>
  <si>
    <t>Jeg er informeret om de relevante procedurer ved brand, overfald og lignende</t>
  </si>
  <si>
    <t>18.</t>
  </si>
  <si>
    <t>Arbejdspladsen har tilstrækkelig fokus på forebyggelse og håndtering af arbejdsulykker</t>
  </si>
  <si>
    <t>19.</t>
  </si>
  <si>
    <t>Jeg ved, hvor hjertestarteren er på mit arbejdssted</t>
  </si>
  <si>
    <t>Gennemsnit af Belysningen omkring mit arbejdssted er tilfredsstillende</t>
  </si>
  <si>
    <t>Gennemsnit af Jeg ved, hvor hjertestarteren er på mit arbejdssted</t>
  </si>
  <si>
    <t>Gennemsnit af Der er ordentligt og rydeligt omkring mit arbejdssted</t>
  </si>
  <si>
    <t>Gennemsnit af Jeg oplever ikke belastninger på grund af kemiske produkter og stoffer</t>
  </si>
  <si>
    <t>Sygefravær</t>
  </si>
  <si>
    <t>Antal af Har du indenfor de seneste 12 måneder haft sygefravær, der skyldes forhold på arbejdspladsen (HF &amp; VUC Nordsjælland?</t>
  </si>
  <si>
    <t>Ja</t>
  </si>
  <si>
    <t>Nej</t>
  </si>
  <si>
    <t>Antal af Hvilke årsager har der været til sygefraværet?</t>
  </si>
  <si>
    <t>Antal af Har du indenfor de seneste 12 måneder været udsat for mobning i forbindelse med dit arbejde på HF &amp; VUC Nordsjælland?</t>
  </si>
  <si>
    <t>Ja, af og til</t>
  </si>
  <si>
    <t>Mobning</t>
  </si>
  <si>
    <t>Antal af Fra hvem har du været udsat fra mobning på din arbejdsplads?</t>
  </si>
  <si>
    <t>Kursister</t>
  </si>
  <si>
    <t>Kolleger</t>
  </si>
  <si>
    <t>Antal af Har du talt med nogen på arbejdspladsen om det?</t>
  </si>
  <si>
    <t>(tom)</t>
  </si>
  <si>
    <t>24.</t>
  </si>
  <si>
    <t>Har du talt med nogen på arbejdspladsen om det?</t>
  </si>
  <si>
    <t>25.</t>
  </si>
  <si>
    <t>Er der taget hånd om problemet?</t>
  </si>
  <si>
    <t>Antal af Er der taget hånd om problemet?</t>
  </si>
  <si>
    <t>26.</t>
  </si>
  <si>
    <t>Du har svaret "nej" - ønsker du, at der skal tages hånd om problemet?</t>
  </si>
  <si>
    <t>Trusler og vold</t>
  </si>
  <si>
    <t>Antal af Du har svaret "nej" - ønsker du, at der skal tages hånd om problemet?
(Det forudsætter, at du vil gå til TR, arbejdsmiljørepræsentant eller leder)</t>
  </si>
  <si>
    <t>Antal af Har du indenfor de seneste 12 måneder været udsat for trusler og vold i forbindelse med dit arbejde på HF &amp; VUC Nordsjælland?</t>
  </si>
  <si>
    <t>Antal af Fra hvem har du været udsat for trusler om vold fra din arbejdsplads?</t>
  </si>
  <si>
    <t>29.</t>
  </si>
  <si>
    <t>30.</t>
  </si>
  <si>
    <t>31.</t>
  </si>
  <si>
    <t>Antal af Har du talt med nogen på din arbejdsplads om problemet?</t>
  </si>
  <si>
    <t>Antal af Er der taget hånd om problemet?2</t>
  </si>
  <si>
    <t>Antal af Du har svaret "nej"- ønsker du, at der skal tages hånd om problemet?
(Det forudsætter, at du tager kontakt til TR, arbejdsmiljørepræsentant eller leder)</t>
  </si>
  <si>
    <t>Antal af Har du indenfor de seneste 12 måneder været udsat for fysisk vold i forbindelse med dit arbejde på HF &amp; VUC Nordsjælland?</t>
  </si>
  <si>
    <t>34.</t>
  </si>
  <si>
    <t>35.</t>
  </si>
  <si>
    <t>36.</t>
  </si>
  <si>
    <t>Uønsket seksuel opmærksomhed</t>
  </si>
  <si>
    <t>Antal af Fra hvem har du været udsat for fysisk vold?</t>
  </si>
  <si>
    <t>Antal af Har du talt med nogen på din arbejdsplads om problemet?2</t>
  </si>
  <si>
    <t>Antal af Er der taget hånd om problemet?3</t>
  </si>
  <si>
    <t>Antal af Du har svaret "nej"- ønsker du, at der skal tages hånd om problemet?
(Det forudsætter, at du tager kontakt til TR, arbejdsmiljørepræsentant eller leder)2</t>
  </si>
  <si>
    <t>39.</t>
  </si>
  <si>
    <t>40.</t>
  </si>
  <si>
    <t>41.</t>
  </si>
  <si>
    <t>Antal af Har du indenfor de seneste 12 måneder været udsat for uønsket seksuel opmærksomhed i forbindelse med dit arbejde på HF &amp; VUC Nordsjælland?</t>
  </si>
  <si>
    <t>Antal af Fra hvem har du været udsat for uønsket seksuel opmærksomhed?</t>
  </si>
  <si>
    <t>Antal af Har du talt med nogen på din arbejdsplads om problemet?3</t>
  </si>
  <si>
    <t>Antal af Er der taget hånd om problemet?4</t>
  </si>
  <si>
    <t>Antal af Du har svaret "nej"- ønsker du, at der skal tages hånd om problemet?
(Det forudsætter, at du tager kontakt til TR, arbejdsmiljørepræsentant eller leder)3</t>
  </si>
  <si>
    <t>ID</t>
  </si>
  <si>
    <t>Starttidspunkt</t>
  </si>
  <si>
    <t>Færdiggørelsestidspunkt</t>
  </si>
  <si>
    <t>Mail</t>
  </si>
  <si>
    <t>Navn</t>
  </si>
  <si>
    <t>Hvor har du hovedarbejdsted?</t>
  </si>
  <si>
    <t>Jeg er ansat som</t>
  </si>
  <si>
    <t>Jeg er generelt ikke udsat for ensidigt, belastende arbejde</t>
  </si>
  <si>
    <t>Jeg er instrueret i gode arbejdsstillinger</t>
  </si>
  <si>
    <t>Har du indenfor de seneste 12 måneder haft sygefravær, der skyldes forhold på arbejdspladsen (HF &amp; VUC Nordsjælland?</t>
  </si>
  <si>
    <t>Hvilke årsager har der været til sygefraværet?
(der kan angives flere svar)</t>
  </si>
  <si>
    <t>Har du indenfor de seneste 12 måneder været udsat for mobning i forbindelse med dit arbejde på HF &amp; VUC Nordsjælland?</t>
  </si>
  <si>
    <t>Fra hvem har du været udsat fra mobning på din arbejdsplads?</t>
  </si>
  <si>
    <t>Du har svaret "nej" - ønsker du, at der skal tages hånd om problemet?
(Det forudsætter, at du vil gå til TR, arbejdsmiljørepræsentant eller leder)</t>
  </si>
  <si>
    <t>Har du indenfor de seneste 12 måneder været udsat for trusler og vold i forbindelse med dit arbejde på HF &amp; VUC Nordsjælland?</t>
  </si>
  <si>
    <t>Fra hvem har du været udsat for trusler om vold fra din arbejdsplads?</t>
  </si>
  <si>
    <t>Har du talt med nogen på din arbejdsplads om problemet?</t>
  </si>
  <si>
    <t>Er der taget hånd om problemet?2</t>
  </si>
  <si>
    <t>Du har svaret "nej"- ønsker du, at der skal tages hånd om problemet?
(Det forudsætter, at du tager kontakt til TR, arbejdsmiljørepræsentant eller leder)</t>
  </si>
  <si>
    <t>Har du indenfor de seneste 12 måneder været udsat for fysisk vold i forbindelse med dit arbejde på HF &amp; VUC Nordsjælland?</t>
  </si>
  <si>
    <t>Fra hvem har du været udsat for fysisk vold?</t>
  </si>
  <si>
    <t>Har du talt med nogen på din arbejdsplads om problemet?2</t>
  </si>
  <si>
    <t>Er der taget hånd om problemet?3</t>
  </si>
  <si>
    <t>Du har svaret "nej"- ønsker du, at der skal tages hånd om problemet?
(Det forudsætter, at du tager kontakt til TR, arbejdsmiljørepræsentant eller leder)2</t>
  </si>
  <si>
    <t>Har du indenfor de seneste 12 måneder været udsat for uønsket seksuel opmærksomhed i forbindelse med dit arbejde på HF &amp; VUC Nordsjælland?</t>
  </si>
  <si>
    <t>Fra hvem har du været udsat for uønsket seksuel opmærksomhed?</t>
  </si>
  <si>
    <t>Har du talt med nogen på din arbejdsplads om problemet?3</t>
  </si>
  <si>
    <t>Er der taget hånd om problemet?4</t>
  </si>
  <si>
    <t>Du har svaret "nej"- ønsker du, at der skal tages hånd om problemet?
(Det forudsætter, at du tager kontakt til TR, arbejdsmiljørepræsentant eller leder)3</t>
  </si>
  <si>
    <t>anonymous</t>
  </si>
  <si>
    <t>Jeg har ikke haft sygefravær;</t>
  </si>
  <si>
    <t>Kun alm sygdom i enkelte dage. Ikke noget med arbejdspladsen at gøre;</t>
  </si>
  <si>
    <t>Opgavebelastning eller andre krav til arbejdet;</t>
  </si>
  <si>
    <t>Forhold i samarbejde med eller i relation til Kursister</t>
  </si>
  <si>
    <t>Sygdom;</t>
  </si>
  <si>
    <t>Arbejdsulykke;</t>
  </si>
  <si>
    <t>Forhold i samarbejde med eller relation til Kolleger</t>
  </si>
  <si>
    <t>Forhold i samarbejde med eller relation til KollegerSmerter eller gener i muskler eller skelet pga arbejdsforhold;</t>
  </si>
  <si>
    <t xml:space="preserve"> nej;</t>
  </si>
  <si>
    <t>almindelig sygdom;</t>
  </si>
  <si>
    <t>Smerter eller gener i muskler eller skelet pga arbejdsforhold;</t>
  </si>
  <si>
    <t>sygdom;</t>
  </si>
  <si>
    <t>Nej;</t>
  </si>
  <si>
    <t>Opgavebelastning eller andre krav til arbejdet;Arbejdsulykke;</t>
  </si>
  <si>
    <t>Jeg har ikke haft sygefravær;Jeg havde influenza;</t>
  </si>
  <si>
    <t>Opgavebelastning eller andre krav til arbejdet;Forhold i samarbejde med eller relation til KollegerIndeklima;Forhold i samarbejde med eller i relation til Kursister</t>
  </si>
  <si>
    <t xml:space="preserve">Ikke vold - men elever der er blevet voldsomt oprevne, råbt og virket ubehagelige. </t>
  </si>
  <si>
    <t>Hård psykisk belastning over længere tid - især i forhold til kursisterne.;</t>
  </si>
  <si>
    <t>Forhold i samarbejde med eller relation til LederForhold i samarbejde med eller i relation til KursisterLydpåvirkning;</t>
  </si>
  <si>
    <t>Opgavebelastning eller andre krav til arbejdet;Jeg har ikke haft sygefravær;</t>
  </si>
  <si>
    <t>Chokerende oplevelser på arbejdspladsen;</t>
  </si>
  <si>
    <t>Skyldes ikke forhold på arbejdspladsen;</t>
  </si>
  <si>
    <t>migræne;</t>
  </si>
  <si>
    <t>Brækket ankel i fritiden.;</t>
  </si>
  <si>
    <t>Vaccine ;</t>
  </si>
  <si>
    <t>Forhold i samarbejde med eller relation til LederOpgavebelastning eller andre krav til arbejdet;Hård belastning og ingen leder forståelse.;</t>
  </si>
  <si>
    <t>Opgavebelastning eller andre krav til arbejdet;Forhold i samarbejde med eller relation til LederSmerter eller gener i muskler eller skelet pga arbejdsforhold;</t>
  </si>
  <si>
    <t>Alm sygdom;</t>
  </si>
  <si>
    <t>influenza :-);</t>
  </si>
  <si>
    <t>Jeg har ikke været syg;</t>
  </si>
  <si>
    <t>fysisk syg;</t>
  </si>
  <si>
    <t>Forkølet;</t>
  </si>
  <si>
    <t>Jeg får jo ikke lov til at gå videre før jeg fejler et eller andet;</t>
  </si>
  <si>
    <t>Fysisk skavank;</t>
  </si>
  <si>
    <t>Hvilke årsager har der været til sygefraværet?
(der kan angives flere svar).1</t>
  </si>
  <si>
    <t>Antal</t>
  </si>
  <si>
    <t>Hård psykisk belastning over længere tid - især i forhold til kursisterne</t>
  </si>
  <si>
    <t>Chokerende oplevelser på arbejdspladsen</t>
  </si>
  <si>
    <t>Skyldes ikke forhold på arbejdspladsen</t>
  </si>
  <si>
    <t>migræne</t>
  </si>
  <si>
    <t>Brækket ankel i fritiden</t>
  </si>
  <si>
    <t xml:space="preserve">Vaccine </t>
  </si>
  <si>
    <t>Jeg får jo ikke lov til at gå videre før jeg fejler et eller andet</t>
  </si>
  <si>
    <t>Fysisk skavank</t>
  </si>
  <si>
    <t>Hård belastning og ingen leder forståelse</t>
  </si>
  <si>
    <t>Indeklima</t>
  </si>
  <si>
    <t>Forhold i samarbejde med eller i relation til kursister</t>
  </si>
  <si>
    <t>Lydpåvirkning</t>
  </si>
  <si>
    <t>Arbejdsulykke</t>
  </si>
  <si>
    <t>Smerter eller gener i muskler eller skelet pga arbejdsforhold</t>
  </si>
  <si>
    <t>Forhold i samarbejde med eller relation til kolleger</t>
  </si>
  <si>
    <t>Forhold i samarbejde med eller relation til leder</t>
  </si>
  <si>
    <t>Opgavebelastning eller andre krav til arbejdet</t>
  </si>
  <si>
    <t>Alm sygdom</t>
  </si>
  <si>
    <t>Jeg har ikke haft sygefravær</t>
  </si>
  <si>
    <t>Kun alm sygdom i enkelte dage. Ikke noget med arbejdspladsen at gøre</t>
  </si>
  <si>
    <t>Sygdom</t>
  </si>
  <si>
    <t xml:space="preserve"> nej</t>
  </si>
  <si>
    <t>almindelig sygdom</t>
  </si>
  <si>
    <t>sygdom</t>
  </si>
  <si>
    <t>Hård psykisk belastning over længere tid - især i forhold til kursisterne.</t>
  </si>
  <si>
    <t>Forhold i samarbejde med eller relation til Leder</t>
  </si>
  <si>
    <t>Brækket ankel i fritiden.</t>
  </si>
  <si>
    <t>influenza :-)</t>
  </si>
  <si>
    <t>Jeg har ikke været syg</t>
  </si>
  <si>
    <t>fysisk syg</t>
  </si>
  <si>
    <t>Forkølet</t>
  </si>
  <si>
    <t>Jeg havde influenza</t>
  </si>
  <si>
    <t>Hård belastning og ingen leder forståelse.</t>
  </si>
  <si>
    <t>Forhold i samarbejde med eller i relation til KursisterLydpåvirkning</t>
  </si>
  <si>
    <t>Forhold i samarbejde med eller i relation til kursister;</t>
  </si>
  <si>
    <t>Forhold i samarbejde med eller relation til kolleger;</t>
  </si>
  <si>
    <t>Forhold i samarbejde med eller relation til kolleger;Smerter eller gener i muskler eller skelet pga arbejdsforhold;</t>
  </si>
  <si>
    <t>Opgavebelastning eller andre krav til arbejdet;Forhold i samarbejde med eller relation til kolleger;Indeklima;Forhold i samarbejde med eller i relation til kursister;</t>
  </si>
  <si>
    <t>Forhold i samarbejde med eller relation til leder;Forhold i samarbejde med eller i relation til kursister;Lydpåvirkning;</t>
  </si>
  <si>
    <t>Forhold i samarbejde med eller relation til leder;Opgavebelastning eller andre krav til arbejdet;Hård belastning og ingen leder forståelse.;</t>
  </si>
  <si>
    <t>Opgavebelastning eller andre krav til arbejdet;Forhold i samarbejde med eller relation til leder;Smerter eller gener i muskler eller skelet pga arbejdsforhold;</t>
  </si>
  <si>
    <t>Hvilke årsager har der været til sygefraværet?
(der kan angives flere svar).2</t>
  </si>
  <si>
    <t>Hvilke årsager har der været til sygefraværet?
(der kan angives flere svar).3</t>
  </si>
  <si>
    <t>Hvilke årsager har der været til sygefraværet?
(der kan angives flere svar).4</t>
  </si>
  <si>
    <t>Hvilke årsager har der været til sygefraværet?
(der kan angives flere svar).5</t>
  </si>
  <si>
    <t>Hvilke årsager har der været til sygefraværet?
(der kan angives flere svar).6</t>
  </si>
  <si>
    <t>Hvilke årsager har der været til sygefraværet?
(der kan angives flere svar).7</t>
  </si>
  <si>
    <t>Hvilke årsager har der været til sygefraværet?
(der kan angives flere svar).8</t>
  </si>
  <si>
    <t>Hvilke årsager har der været til sygefraværet?
(der kan angives flere svar).9</t>
  </si>
  <si>
    <t>Hvilke årsager har der været til sygefraværet?
(der kan angives flere svar).10</t>
  </si>
  <si>
    <t>Kolonne1</t>
  </si>
  <si>
    <t>OBS</t>
  </si>
  <si>
    <t>1. Kopier kolonnen med Årsager til sygefravær fra arket Database over i et tomt ark</t>
  </si>
  <si>
    <t>Fjern alle nej-svarene under Psykisk APV i pivottabellerne</t>
  </si>
  <si>
    <t>2. Data - Fra tabel/område</t>
  </si>
  <si>
    <t>3. Opdel kolonne, med afgrænser ;</t>
  </si>
  <si>
    <t>4. Luk og indlæs</t>
  </si>
  <si>
    <t>5. Tælv under hver kolonne</t>
  </si>
  <si>
    <t>6. Tilpas data i diagrammet Sygefravær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</si>
</sst>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13">
    <font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Segoe UI Semibold"/>
      <family val="2"/>
    </font>
    <font>
      <sz val="11"/>
      <color theme="1"/>
      <name val="Segoe MDL2 Assets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Segoe UI Semibold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1F4FF"/>
        <bgColor indexed="64"/>
      </patternFill>
    </fill>
  </fills>
  <borders count="1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pivotButton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0" xfId="0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right"/>
    </xf>
    <xf numFmtId="2" fontId="5" fillId="0" borderId="0" xfId="0" applyNumberFormat="1" applyFont="1"/>
    <xf numFmtId="0" fontId="6" fillId="3" borderId="0" xfId="0" applyFont="1" applyFill="1"/>
    <xf numFmtId="0" fontId="5" fillId="0" borderId="11" xfId="0" applyFont="1" applyBorder="1" applyAlignment="1">
      <alignment horizontal="right"/>
    </xf>
    <xf numFmtId="0" fontId="5" fillId="0" borderId="12" xfId="0" applyFont="1" applyBorder="1"/>
    <xf numFmtId="0" fontId="5" fillId="0" borderId="14" xfId="0" applyFont="1" applyBorder="1" applyAlignment="1">
      <alignment horizontal="right"/>
    </xf>
    <xf numFmtId="0" fontId="5" fillId="0" borderId="10" xfId="0" applyFont="1" applyBorder="1"/>
    <xf numFmtId="2" fontId="5" fillId="0" borderId="15" xfId="0" applyNumberFormat="1" applyFont="1" applyBorder="1"/>
    <xf numFmtId="0" fontId="1" fillId="3" borderId="16" xfId="0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11" fillId="2" borderId="0" xfId="0" applyFont="1" applyFill="1"/>
    <xf numFmtId="0" fontId="1" fillId="2" borderId="16" xfId="0" applyFont="1" applyFill="1" applyBorder="1" applyAlignment="1">
      <alignment horizontal="left" vertical="top"/>
    </xf>
    <xf numFmtId="0" fontId="0" fillId="2" borderId="16" xfId="0" applyFill="1" applyBorder="1"/>
    <xf numFmtId="0" fontId="0" fillId="4" borderId="0" xfId="0" applyFill="1"/>
    <xf numFmtId="0" fontId="1" fillId="4" borderId="16" xfId="0" applyFont="1" applyFill="1" applyBorder="1" applyAlignment="1">
      <alignment horizontal="left" vertical="top"/>
    </xf>
    <xf numFmtId="0" fontId="0" fillId="4" borderId="16" xfId="0" applyFill="1" applyBorder="1"/>
    <xf numFmtId="2" fontId="5" fillId="4" borderId="17" xfId="0" applyNumberFormat="1" applyFont="1" applyFill="1" applyBorder="1"/>
    <xf numFmtId="2" fontId="5" fillId="4" borderId="13" xfId="0" applyNumberFormat="1" applyFont="1" applyFill="1" applyBorder="1"/>
    <xf numFmtId="1" fontId="5" fillId="4" borderId="17" xfId="1" applyNumberFormat="1" applyFont="1" applyFill="1" applyBorder="1"/>
    <xf numFmtId="0" fontId="0" fillId="5" borderId="0" xfId="0" applyFill="1"/>
    <xf numFmtId="0" fontId="1" fillId="5" borderId="16" xfId="0" applyFont="1" applyFill="1" applyBorder="1" applyAlignment="1">
      <alignment horizontal="left" vertical="top"/>
    </xf>
    <xf numFmtId="0" fontId="0" fillId="5" borderId="16" xfId="0" applyFill="1" applyBorder="1"/>
    <xf numFmtId="2" fontId="5" fillId="5" borderId="17" xfId="0" applyNumberFormat="1" applyFont="1" applyFill="1" applyBorder="1"/>
    <xf numFmtId="2" fontId="5" fillId="5" borderId="13" xfId="0" applyNumberFormat="1" applyFont="1" applyFill="1" applyBorder="1"/>
    <xf numFmtId="1" fontId="5" fillId="5" borderId="17" xfId="1" applyNumberFormat="1" applyFont="1" applyFill="1" applyBorder="1" applyAlignment="1">
      <alignment horizontal="right"/>
    </xf>
    <xf numFmtId="0" fontId="0" fillId="6" borderId="0" xfId="0" applyFill="1"/>
    <xf numFmtId="0" fontId="1" fillId="6" borderId="16" xfId="0" applyFont="1" applyFill="1" applyBorder="1" applyAlignment="1">
      <alignment horizontal="left" vertical="top"/>
    </xf>
    <xf numFmtId="0" fontId="0" fillId="6" borderId="16" xfId="0" applyFill="1" applyBorder="1"/>
    <xf numFmtId="0" fontId="0" fillId="6" borderId="0" xfId="0" applyFill="1" applyAlignment="1">
      <alignment horizontal="left"/>
    </xf>
    <xf numFmtId="0" fontId="8" fillId="6" borderId="0" xfId="0" applyFont="1" applyFill="1"/>
    <xf numFmtId="2" fontId="12" fillId="6" borderId="17" xfId="0" applyNumberFormat="1" applyFont="1" applyFill="1" applyBorder="1"/>
    <xf numFmtId="2" fontId="12" fillId="6" borderId="13" xfId="0" applyNumberFormat="1" applyFont="1" applyFill="1" applyBorder="1"/>
    <xf numFmtId="1" fontId="12" fillId="6" borderId="17" xfId="1" applyNumberFormat="1" applyFont="1" applyFill="1" applyBorder="1"/>
    <xf numFmtId="2" fontId="5" fillId="0" borderId="13" xfId="0" applyNumberFormat="1" applyFont="1" applyBorder="1"/>
    <xf numFmtId="164" fontId="0" fillId="0" borderId="0" xfId="0" applyNumberFormat="1"/>
    <xf numFmtId="0" fontId="1" fillId="2" borderId="0" xfId="0" applyFont="1" applyFill="1" applyAlignment="1">
      <alignment horizontal="center" vertical="top"/>
    </xf>
    <xf numFmtId="0" fontId="3" fillId="3" borderId="0" xfId="0" applyFont="1" applyFill="1" applyAlignment="1">
      <alignment horizontal="left" vertical="top"/>
    </xf>
  </cellXfs>
  <cellStyles count="3">
    <cellStyle name="Link" xfId="2" builtinId="8"/>
    <cellStyle name="Normal" xfId="0" builtinId="0"/>
    <cellStyle name="Procent" xfId="1" builtinId="5"/>
  </cellStyles>
  <dxfs count="147">
    <dxf>
      <font>
        <color theme="9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4" tint="0.7999816888943144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ont>
        <strike val="0"/>
        <outline val="0"/>
        <shadow val="0"/>
        <u val="none"/>
        <vertAlign val="baseline"/>
        <sz val="14"/>
        <color rgb="FF000000"/>
        <name val="Segoe UI Semibold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rgb="FF000000"/>
        <name val="Segoe UI Semibold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rgb="FF000000"/>
        <name val="Segoe UI Semibold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rgb="FF000000"/>
        <name val="Segoe UI Semibold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rgb="FF000000"/>
        <name val="Segoe UI Semibold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rgb="FF000000"/>
        <name val="Segoe UI Semibold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rgb="FF000000"/>
        <name val="Segoe UI Semibold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rgb="FF000000"/>
        <name val="Segoe UI Semibold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FF99"/>
      <color rgb="FFCC0066"/>
      <color rgb="FF00CC99"/>
      <color rgb="FF66FF33"/>
      <color rgb="FF0066FF"/>
      <color rgb="FF0DA35F"/>
      <color rgb="FF9933FF"/>
      <color rgb="FFB08600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microsoft.com/office/2007/relationships/slicerCache" Target="slicerCaches/slicerCache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6.xml"/><Relationship Id="rId12" Type="http://schemas.microsoft.com/office/2007/relationships/slicerCache" Target="slicerCaches/slicerCache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9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[APV Dashboard 2019.xlsx]Generelt!Pivottabel6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da-DK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a-DK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1. Hovedarbejdssted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a-DK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Generelt!$P$5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52A-432C-9BFE-D56962A773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52A-432C-9BFE-D56962A773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13-415E-BCFB-2740442573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Generelt!$O$6:$O$8</c:f>
              <c:strCache>
                <c:ptCount val="2"/>
                <c:pt idx="0">
                  <c:v>Helsingør</c:v>
                </c:pt>
                <c:pt idx="1">
                  <c:v>Hillerød</c:v>
                </c:pt>
              </c:strCache>
            </c:strRef>
          </c:cat>
          <c:val>
            <c:numRef>
              <c:f>Generelt!$P$6:$P$8</c:f>
              <c:numCache>
                <c:formatCode>General</c:formatCode>
                <c:ptCount val="2"/>
                <c:pt idx="0">
                  <c:v>14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89-44F9-9DFE-571FA21A2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[APV Dashboard 2019.xlsx]Psykisk APV!Pivottabel10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100" b="0" i="0" u="none" strike="noStrike" baseline="0">
                <a:effectLst/>
                <a:latin typeface="Segoe UI Semibold" panose="020B0702040204020203" pitchFamily="34" charset="0"/>
                <a:cs typeface="Segoe UI Semibold" panose="020B0702040204020203" pitchFamily="34" charset="0"/>
              </a:rPr>
              <a:t>27. Har du indenfor de seneste 12 måneder været udsat for trusler og vold i forbindelse med dit arbejde på HF &amp; VUC Nordsjælland?</a:t>
            </a:r>
            <a:endParaRPr lang="da-DK"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'Psykisk APV'!$I$59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'Psykisk APV'!$H$60:$H$61</c:f>
              <c:strCache>
                <c:ptCount val="1"/>
                <c:pt idx="0">
                  <c:v>Ja, af og til</c:v>
                </c:pt>
              </c:strCache>
            </c:strRef>
          </c:cat>
          <c:val>
            <c:numRef>
              <c:f>'Psykisk APV'!$I$60:$I$61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D-4EBD-A27E-6A7EFF39C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8"/>
        <c:axId val="1721414863"/>
        <c:axId val="1721414447"/>
      </c:barChart>
      <c:catAx>
        <c:axId val="1721414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21414447"/>
        <c:crosses val="autoZero"/>
        <c:auto val="1"/>
        <c:lblAlgn val="ctr"/>
        <c:lblOffset val="100"/>
        <c:noMultiLvlLbl val="0"/>
      </c:catAx>
      <c:valAx>
        <c:axId val="172141444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21414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[APV Dashboard 2019.xlsx]Psykisk APV!Pivottabel11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100" b="0" i="0" u="none" strike="noStrike" baseline="0">
                <a:effectLst/>
                <a:latin typeface="Segoe UI Semibold" panose="020B0702040204020203" pitchFamily="34" charset="0"/>
                <a:cs typeface="Segoe UI Semibold" panose="020B0702040204020203" pitchFamily="34" charset="0"/>
              </a:rPr>
              <a:t>32. Har du indenfor de seneste 12 måneder været udsat for fysisk vold i forbindelse med dit arbejde på HF &amp; VUC Nordsjælland?</a:t>
            </a:r>
            <a:endParaRPr lang="da-DK"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'Psykisk APV'!$I$93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'Psykisk APV'!$H$94:$H$95</c:f>
              <c:strCache>
                <c:ptCount val="1"/>
                <c:pt idx="0">
                  <c:v>Ja, af og til</c:v>
                </c:pt>
              </c:strCache>
            </c:strRef>
          </c:cat>
          <c:val>
            <c:numRef>
              <c:f>'Psykisk APV'!$I$94:$I$95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D-4EBD-A27E-6A7EFF39C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8"/>
        <c:axId val="1721414863"/>
        <c:axId val="1721414447"/>
      </c:barChart>
      <c:catAx>
        <c:axId val="1721414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21414447"/>
        <c:crosses val="autoZero"/>
        <c:auto val="1"/>
        <c:lblAlgn val="ctr"/>
        <c:lblOffset val="100"/>
        <c:noMultiLvlLbl val="0"/>
      </c:catAx>
      <c:valAx>
        <c:axId val="172141444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21414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[APV Dashboard 2019.xlsx]Psykisk APV!Pivottabel12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100" b="0" i="0" u="none" strike="noStrike" baseline="0">
                <a:effectLst/>
                <a:latin typeface="Segoe UI Semibold" panose="020B0702040204020203" pitchFamily="34" charset="0"/>
                <a:cs typeface="Segoe UI Semibold" panose="020B0702040204020203" pitchFamily="34" charset="0"/>
              </a:rPr>
              <a:t>33. Fra hvem har du været udsat for fysisk vold?</a:t>
            </a:r>
            <a:endParaRPr lang="da-DK"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'Psykisk APV'!$I$103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'Psykisk APV'!$H$104:$H$106</c:f>
              <c:strCache>
                <c:ptCount val="2"/>
                <c:pt idx="0">
                  <c:v>Kursister</c:v>
                </c:pt>
                <c:pt idx="1">
                  <c:v>Kolleger</c:v>
                </c:pt>
              </c:strCache>
            </c:strRef>
          </c:cat>
          <c:val>
            <c:numRef>
              <c:f>'Psykisk APV'!$I$104:$I$106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D-4EBD-A27E-6A7EFF39C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8"/>
        <c:axId val="1721414863"/>
        <c:axId val="1721414447"/>
      </c:barChart>
      <c:catAx>
        <c:axId val="1721414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21414447"/>
        <c:crosses val="autoZero"/>
        <c:auto val="1"/>
        <c:lblAlgn val="ctr"/>
        <c:lblOffset val="100"/>
        <c:noMultiLvlLbl val="0"/>
      </c:catAx>
      <c:valAx>
        <c:axId val="172141444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21414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[APV Dashboard 2019.xlsx]Psykisk APV!Pivottabel19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100" b="0" i="0" u="none" strike="noStrike" baseline="0">
                <a:effectLst/>
                <a:latin typeface="Segoe UI Semibold" panose="020B0702040204020203" pitchFamily="34" charset="0"/>
                <a:cs typeface="Segoe UI Semibold" panose="020B0702040204020203" pitchFamily="34" charset="0"/>
              </a:rPr>
              <a:t>37. Har du indenfor de seneste 12 måneder været udsat for uønsket seksuel opmærksomhed i forbindelse med dit arbejde på HF &amp; VUC Nordsjælland?</a:t>
            </a:r>
            <a:endParaRPr lang="da-DK"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'Psykisk APV'!$I$127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'Psykisk APV'!$H$128:$H$129</c:f>
              <c:strCache>
                <c:ptCount val="1"/>
                <c:pt idx="0">
                  <c:v>Ja, af og til</c:v>
                </c:pt>
              </c:strCache>
            </c:strRef>
          </c:cat>
          <c:val>
            <c:numRef>
              <c:f>'Psykisk APV'!$I$128:$I$129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D-4EBD-A27E-6A7EFF39C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8"/>
        <c:axId val="1721414863"/>
        <c:axId val="1721414447"/>
      </c:barChart>
      <c:catAx>
        <c:axId val="1721414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21414447"/>
        <c:crosses val="autoZero"/>
        <c:auto val="1"/>
        <c:lblAlgn val="ctr"/>
        <c:lblOffset val="100"/>
        <c:noMultiLvlLbl val="0"/>
      </c:catAx>
      <c:valAx>
        <c:axId val="172141444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21414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[APV Dashboard 2019.xlsx]Psykisk APV!Pivottabel18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100" b="0" i="0" u="none" strike="noStrike" baseline="0">
                <a:effectLst/>
                <a:latin typeface="Segoe UI Semibold" panose="020B0702040204020203" pitchFamily="34" charset="0"/>
                <a:cs typeface="Segoe UI Semibold" panose="020B0702040204020203" pitchFamily="34" charset="0"/>
              </a:rPr>
              <a:t>38. Fra hvem har du været udsat for uønsket seksuel opmærksomhed?</a:t>
            </a:r>
            <a:endParaRPr lang="da-DK"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'Psykisk APV'!$I$137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'Psykisk APV'!$H$138:$H$139</c:f>
              <c:strCache>
                <c:ptCount val="1"/>
                <c:pt idx="0">
                  <c:v>Kursister</c:v>
                </c:pt>
              </c:strCache>
            </c:strRef>
          </c:cat>
          <c:val>
            <c:numRef>
              <c:f>'Psykisk APV'!$I$138:$I$139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D-4EBD-A27E-6A7EFF39C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8"/>
        <c:axId val="1721414863"/>
        <c:axId val="1721414447"/>
      </c:barChart>
      <c:catAx>
        <c:axId val="1721414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21414447"/>
        <c:crosses val="autoZero"/>
        <c:auto val="1"/>
        <c:lblAlgn val="ctr"/>
        <c:lblOffset val="100"/>
        <c:noMultiLvlLbl val="0"/>
      </c:catAx>
      <c:valAx>
        <c:axId val="172141444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21414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21. Hvilke årsager har der været til sygefraværet?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Tabel8__2!$A$2:$A$21</c:f>
              <c:strCache>
                <c:ptCount val="20"/>
                <c:pt idx="0">
                  <c:v>Hård psykisk belastning over længere tid - især i forhold til kursisterne</c:v>
                </c:pt>
                <c:pt idx="1">
                  <c:v>Chokerende oplevelser på arbejdspladsen</c:v>
                </c:pt>
                <c:pt idx="2">
                  <c:v>Skyldes ikke forhold på arbejdspladsen</c:v>
                </c:pt>
                <c:pt idx="3">
                  <c:v>migræne</c:v>
                </c:pt>
                <c:pt idx="4">
                  <c:v>Brækket ankel i fritiden</c:v>
                </c:pt>
                <c:pt idx="5">
                  <c:v>Vaccine </c:v>
                </c:pt>
                <c:pt idx="6">
                  <c:v>Jeg får jo ikke lov til at gå videre før jeg fejler et eller andet</c:v>
                </c:pt>
                <c:pt idx="7">
                  <c:v>Fysisk skavank</c:v>
                </c:pt>
                <c:pt idx="8">
                  <c:v>Hård belastning og ingen leder forståelse</c:v>
                </c:pt>
                <c:pt idx="9">
                  <c:v>Indeklima</c:v>
                </c:pt>
                <c:pt idx="10">
                  <c:v>Forhold i samarbejde med eller i relation til kursister</c:v>
                </c:pt>
                <c:pt idx="11">
                  <c:v>Lydpåvirkning</c:v>
                </c:pt>
                <c:pt idx="12">
                  <c:v>Forhold i samarbejde med eller i relation til kursister</c:v>
                </c:pt>
                <c:pt idx="13">
                  <c:v>Arbejdsulykke</c:v>
                </c:pt>
                <c:pt idx="14">
                  <c:v>Smerter eller gener i muskler eller skelet pga arbejdsforhold</c:v>
                </c:pt>
                <c:pt idx="15">
                  <c:v>Forhold i samarbejde med eller relation til kolleger</c:v>
                </c:pt>
                <c:pt idx="16">
                  <c:v>Forhold i samarbejde med eller relation til leder</c:v>
                </c:pt>
                <c:pt idx="17">
                  <c:v>Opgavebelastning eller andre krav til arbejdet</c:v>
                </c:pt>
                <c:pt idx="18">
                  <c:v>Alm sygdom</c:v>
                </c:pt>
                <c:pt idx="19">
                  <c:v>Jeg har ikke haft sygefravær</c:v>
                </c:pt>
              </c:strCache>
            </c:strRef>
          </c:cat>
          <c:val>
            <c:numRef>
              <c:f>Tabel8__2!$B$2:$B$21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9</c:v>
                </c:pt>
                <c:pt idx="18">
                  <c:v>11</c:v>
                </c:pt>
                <c:pt idx="1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4-480C-AD40-1E7E358B0A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16267104"/>
        <c:axId val="816271680"/>
      </c:barChart>
      <c:catAx>
        <c:axId val="81626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16271680"/>
        <c:crosses val="autoZero"/>
        <c:auto val="1"/>
        <c:lblAlgn val="ctr"/>
        <c:lblOffset val="100"/>
        <c:noMultiLvlLbl val="0"/>
      </c:catAx>
      <c:valAx>
        <c:axId val="816271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1626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[APV Dashboard 2019.xlsx]Generelt!Pivottabel7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a-DK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a-DK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2. Ansat som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a-DK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1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0066FF"/>
          </a:solidFill>
          <a:ln>
            <a:noFill/>
          </a:ln>
          <a:effectLst/>
        </c:spPr>
      </c:pivotFmt>
      <c:pivotFmt>
        <c:idx val="9"/>
        <c:spPr>
          <a:solidFill>
            <a:srgbClr val="0DA35F"/>
          </a:solidFill>
          <a:ln>
            <a:noFill/>
          </a:ln>
          <a:effectLst/>
        </c:spPr>
      </c:pivotFmt>
      <c:pivotFmt>
        <c:idx val="10"/>
        <c:spPr>
          <a:solidFill>
            <a:srgbClr val="9933FF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Generelt!$P$10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993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3C3-4404-B955-44F3B428ED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3C3-4404-B955-44F3B428ED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900-4A1A-810B-CFDF67C704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Generelt!$O$11:$O$12</c:f>
              <c:strCache>
                <c:ptCount val="1"/>
                <c:pt idx="0">
                  <c:v>Underviser</c:v>
                </c:pt>
              </c:strCache>
            </c:strRef>
          </c:cat>
          <c:val>
            <c:numRef>
              <c:f>Generelt!$P$11:$P$12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89-44F9-9DFE-571FA21A2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[APV Dashboard 2019.xlsx]Generelt!Pivottabel6</c:name>
    <c:fmtId val="8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6728656645192078"/>
          <c:y val="0.25849682539682539"/>
          <c:w val="0.44585731329038414"/>
          <c:h val="0.74150317460317461"/>
        </c:manualLayout>
      </c:layout>
      <c:pieChart>
        <c:varyColors val="1"/>
        <c:ser>
          <c:idx val="0"/>
          <c:order val="0"/>
          <c:tx>
            <c:strRef>
              <c:f>Generelt!$P$5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88-4CD2-B293-AA9D4D3BBB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88-4CD2-B293-AA9D4D3BBB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C5-47AE-A318-BCDE35888E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Generelt!$O$6:$O$8</c:f>
              <c:strCache>
                <c:ptCount val="2"/>
                <c:pt idx="0">
                  <c:v>Helsingør</c:v>
                </c:pt>
                <c:pt idx="1">
                  <c:v>Hillerød</c:v>
                </c:pt>
              </c:strCache>
            </c:strRef>
          </c:cat>
          <c:val>
            <c:numRef>
              <c:f>Generelt!$P$6:$P$8</c:f>
              <c:numCache>
                <c:formatCode>General</c:formatCode>
                <c:ptCount val="2"/>
                <c:pt idx="0">
                  <c:v>14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88-4CD2-B293-AA9D4D3BB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[APV Dashboard 2019.xlsx]Generelt!Pivottabel7</c:name>
    <c:fmtId val="8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1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0066FF"/>
          </a:solidFill>
          <a:ln>
            <a:noFill/>
          </a:ln>
          <a:effectLst/>
        </c:spPr>
      </c:pivotFmt>
      <c:pivotFmt>
        <c:idx val="16"/>
        <c:spPr>
          <a:solidFill>
            <a:srgbClr val="0DA35F"/>
          </a:solidFill>
          <a:ln>
            <a:noFill/>
          </a:ln>
          <a:effectLst/>
        </c:spPr>
      </c:pivotFmt>
      <c:pivotFmt>
        <c:idx val="17"/>
        <c:spPr>
          <a:solidFill>
            <a:srgbClr val="9933FF"/>
          </a:solidFill>
          <a:ln>
            <a:noFill/>
          </a:ln>
          <a:effectLst/>
        </c:spP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31632766183947286"/>
          <c:y val="0.21817936507936508"/>
          <c:w val="0.36734467632105422"/>
          <c:h val="0.78182063492063492"/>
        </c:manualLayout>
      </c:layout>
      <c:pieChart>
        <c:varyColors val="1"/>
        <c:ser>
          <c:idx val="0"/>
          <c:order val="0"/>
          <c:tx>
            <c:strRef>
              <c:f>Generelt!$P$10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993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03-4D2E-881E-79D2CE1EFB9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03-4D2E-881E-79D2CE1EFB9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03-4D2E-881E-79D2CE1EFB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Generelt!$O$11:$O$12</c:f>
              <c:strCache>
                <c:ptCount val="1"/>
                <c:pt idx="0">
                  <c:v>Underviser</c:v>
                </c:pt>
              </c:strCache>
            </c:strRef>
          </c:cat>
          <c:val>
            <c:numRef>
              <c:f>Generelt!$P$11:$P$12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03-4D2E-881E-79D2CE1EF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[APV Dashboard 2019.xlsx]Generelt!Pivottabel6</c:name>
    <c:fmtId val="21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6728656645192078"/>
          <c:y val="0.25849682539682539"/>
          <c:w val="0.44585731329038414"/>
          <c:h val="0.74150317460317461"/>
        </c:manualLayout>
      </c:layout>
      <c:pieChart>
        <c:varyColors val="1"/>
        <c:ser>
          <c:idx val="0"/>
          <c:order val="0"/>
          <c:tx>
            <c:strRef>
              <c:f>Generelt!$P$5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20-4794-99EE-916E605B59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120-4794-99EE-916E605B59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BC-48F9-B695-33583FE76C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Generelt!$O$6:$O$8</c:f>
              <c:strCache>
                <c:ptCount val="2"/>
                <c:pt idx="0">
                  <c:v>Helsingør</c:v>
                </c:pt>
                <c:pt idx="1">
                  <c:v>Hillerød</c:v>
                </c:pt>
              </c:strCache>
            </c:strRef>
          </c:cat>
          <c:val>
            <c:numRef>
              <c:f>Generelt!$P$6:$P$8</c:f>
              <c:numCache>
                <c:formatCode>General</c:formatCode>
                <c:ptCount val="2"/>
                <c:pt idx="0">
                  <c:v>14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20-4794-99EE-916E605B5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[APV Dashboard 2019.xlsx]Generelt!Pivottabel7</c:name>
    <c:fmtId val="21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00B0F0"/>
          </a:solidFill>
          <a:ln>
            <a:noFill/>
          </a:ln>
          <a:effectLst/>
        </c:spPr>
      </c:pivotFmt>
      <c:pivotFmt>
        <c:idx val="16"/>
        <c:spPr>
          <a:solidFill>
            <a:schemeClr val="accent6"/>
          </a:solidFill>
          <a:ln>
            <a:noFill/>
          </a:ln>
          <a:effectLst/>
        </c:spPr>
      </c:pivotFmt>
      <c:pivotFmt>
        <c:idx val="17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rgbClr val="00B0F0"/>
          </a:solidFill>
          <a:ln>
            <a:noFill/>
          </a:ln>
          <a:effectLst/>
        </c:spPr>
      </c:pivotFmt>
      <c:pivotFmt>
        <c:idx val="20"/>
        <c:spPr>
          <a:solidFill>
            <a:schemeClr val="accent6"/>
          </a:solidFill>
          <a:ln>
            <a:noFill/>
          </a:ln>
          <a:effectLst/>
        </c:spPr>
      </c:pivotFmt>
      <c:pivotFmt>
        <c:idx val="21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9933FF"/>
          </a:solidFill>
          <a:ln>
            <a:noFill/>
          </a:ln>
          <a:effectLst/>
        </c:spP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31632766183947286"/>
          <c:y val="0.21817936507936508"/>
          <c:w val="0.36734467632105422"/>
          <c:h val="0.78182063492063492"/>
        </c:manualLayout>
      </c:layout>
      <c:pieChart>
        <c:varyColors val="1"/>
        <c:ser>
          <c:idx val="0"/>
          <c:order val="0"/>
          <c:tx>
            <c:strRef>
              <c:f>Generelt!$P$10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B9-441C-AE1B-740F4E00B53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B9-441C-AE1B-740F4E00B53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B9-441C-AE1B-740F4E00B5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Generelt!$O$11:$O$12</c:f>
              <c:strCache>
                <c:ptCount val="1"/>
                <c:pt idx="0">
                  <c:v>Underviser</c:v>
                </c:pt>
              </c:strCache>
            </c:strRef>
          </c:cat>
          <c:val>
            <c:numRef>
              <c:f>Generelt!$P$11:$P$12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B9-441C-AE1B-740F4E00B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[APV Dashboard 2019.xlsx]Psykisk APV!Pivottabel34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200" b="0" i="0" u="none" strike="noStrike" baseline="0">
                <a:effectLst/>
                <a:latin typeface="Segoe UI Semibold" panose="020B0702040204020203" pitchFamily="34" charset="0"/>
                <a:cs typeface="Segoe UI Semibold" panose="020B0702040204020203" pitchFamily="34" charset="0"/>
              </a:rPr>
              <a:t>20. Har du indenfor de seneste 12 måneder haft sygefravær, der skyldes forhold på arbejdspladsen (HF &amp; VUC Nordsjælland)?</a:t>
            </a:r>
            <a:endParaRPr lang="da-DK" sz="1200"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C0066"/>
          </a:solidFill>
          <a:ln>
            <a:noFill/>
          </a:ln>
          <a:effectLst/>
        </c:spPr>
      </c:pivotFmt>
      <c:pivotFmt>
        <c:idx val="9"/>
        <c:spPr>
          <a:solidFill>
            <a:srgbClr val="00CC99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'Psykisk APV'!$I$6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CC00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F92-43D6-BBB3-E24E82D84607}"/>
              </c:ext>
            </c:extLst>
          </c:dPt>
          <c:dPt>
            <c:idx val="1"/>
            <c:bubble3D val="0"/>
            <c:spPr>
              <a:solidFill>
                <a:srgbClr val="00CC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F92-43D6-BBB3-E24E82D846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'Psykisk APV'!$H$7:$H$9</c:f>
              <c:strCache>
                <c:ptCount val="2"/>
                <c:pt idx="0">
                  <c:v>Ja</c:v>
                </c:pt>
                <c:pt idx="1">
                  <c:v>Nej</c:v>
                </c:pt>
              </c:strCache>
            </c:strRef>
          </c:cat>
          <c:val>
            <c:numRef>
              <c:f>'Psykisk APV'!$I$7:$I$9</c:f>
              <c:numCache>
                <c:formatCode>General</c:formatCode>
                <c:ptCount val="2"/>
                <c:pt idx="0">
                  <c:v>14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89-44F9-9DFE-571FA21A2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[APV Dashboard 2019.xlsx]Psykisk APV!Pivottabel1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100" b="0" i="0" u="none" strike="noStrike" baseline="0">
                <a:effectLst/>
                <a:latin typeface="Segoe UI Semibold" panose="020B0702040204020203" pitchFamily="34" charset="0"/>
                <a:cs typeface="Segoe UI Semibold" panose="020B0702040204020203" pitchFamily="34" charset="0"/>
              </a:rPr>
              <a:t>22. Har du indenfor de seneste 12 måneder været udsat for mobning i forbindelse med dit arbejde på HF &amp; VUC Nordsjælland?</a:t>
            </a:r>
            <a:endParaRPr lang="da-DK" sz="1100"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'Psykisk APV'!$I$24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'Psykisk APV'!$H$25:$H$26</c:f>
              <c:strCache>
                <c:ptCount val="1"/>
                <c:pt idx="0">
                  <c:v>Ja, af og til</c:v>
                </c:pt>
              </c:strCache>
            </c:strRef>
          </c:cat>
          <c:val>
            <c:numRef>
              <c:f>'Psykisk APV'!$I$25:$I$26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D-4EBD-A27E-6A7EFF39C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8"/>
        <c:axId val="1721414863"/>
        <c:axId val="1721414447"/>
      </c:barChart>
      <c:catAx>
        <c:axId val="1721414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21414447"/>
        <c:crosses val="autoZero"/>
        <c:auto val="1"/>
        <c:lblAlgn val="ctr"/>
        <c:lblOffset val="100"/>
        <c:noMultiLvlLbl val="0"/>
      </c:catAx>
      <c:valAx>
        <c:axId val="172141444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21414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[APV Dashboard 2019.xlsx]Psykisk APV!Pivottabel2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100" b="0" i="0" u="none" strike="noStrike" baseline="0">
                <a:effectLst/>
                <a:latin typeface="Segoe UI Semibold" panose="020B0702040204020203" pitchFamily="34" charset="0"/>
                <a:cs typeface="Segoe UI Semibold" panose="020B0702040204020203" pitchFamily="34" charset="0"/>
              </a:rPr>
              <a:t>23. Fra hvem har du været udsat fra mobning på din arbejdsplads?</a:t>
            </a:r>
            <a:endParaRPr lang="da-DK"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'Psykisk APV'!$I$34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'Psykisk APV'!$H$35:$H$37</c:f>
              <c:strCache>
                <c:ptCount val="2"/>
                <c:pt idx="0">
                  <c:v>Kursister</c:v>
                </c:pt>
                <c:pt idx="1">
                  <c:v>Kolleger</c:v>
                </c:pt>
              </c:strCache>
            </c:strRef>
          </c:cat>
          <c:val>
            <c:numRef>
              <c:f>'Psykisk APV'!$I$35:$I$37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D-4EBD-A27E-6A7EFF39C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8"/>
        <c:axId val="1721414863"/>
        <c:axId val="1721414447"/>
      </c:barChart>
      <c:catAx>
        <c:axId val="1721414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21414447"/>
        <c:crosses val="autoZero"/>
        <c:auto val="1"/>
        <c:lblAlgn val="ctr"/>
        <c:lblOffset val="100"/>
        <c:noMultiLvlLbl val="0"/>
      </c:catAx>
      <c:valAx>
        <c:axId val="172141444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21414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BDD74AB-EB2A-40ED-8CD8-C59E42AAF36B}">
  <sheetPr/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hyperlink" Target="#'&#197;rsager til sygefrav&#230;r'!A1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Psykisk APV'!A1"/><Relationship Id="rId1" Type="http://schemas.openxmlformats.org/officeDocument/2006/relationships/image" Target="../media/image1.png"/><Relationship Id="rId4" Type="http://schemas.openxmlformats.org/officeDocument/2006/relationships/image" Target="../media/image3.sv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138112</xdr:rowOff>
    </xdr:from>
    <xdr:to>
      <xdr:col>7</xdr:col>
      <xdr:colOff>140475</xdr:colOff>
      <xdr:row>16</xdr:row>
      <xdr:rowOff>181612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33F6E82C-8611-4383-82F2-DE2C76DA89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242887</xdr:colOff>
      <xdr:row>3</xdr:row>
      <xdr:rowOff>138112</xdr:rowOff>
    </xdr:from>
    <xdr:to>
      <xdr:col>13</xdr:col>
      <xdr:colOff>545287</xdr:colOff>
      <xdr:row>16</xdr:row>
      <xdr:rowOff>181612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58094B58-5441-4F7D-BEAE-4EFF6EDB47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38100</xdr:rowOff>
    </xdr:from>
    <xdr:to>
      <xdr:col>2</xdr:col>
      <xdr:colOff>2911475</xdr:colOff>
      <xdr:row>4</xdr:row>
      <xdr:rowOff>247650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9" name="Hovedarbejdssted">
              <a:extLst>
                <a:ext uri="{FF2B5EF4-FFF2-40B4-BE49-F238E27FC236}">
                  <a16:creationId xmlns:a16="http://schemas.microsoft.com/office/drawing/2014/main" id="{393C0402-88A1-40D5-A6BD-B7E6839B2A6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Hovedarbejdsste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14475" y="38100"/>
              <a:ext cx="2006600" cy="1200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6351</xdr:colOff>
      <xdr:row>0</xdr:row>
      <xdr:rowOff>38100</xdr:rowOff>
    </xdr:from>
    <xdr:to>
      <xdr:col>2</xdr:col>
      <xdr:colOff>892175</xdr:colOff>
      <xdr:row>4</xdr:row>
      <xdr:rowOff>561975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0" name="Jeg er ansat som">
              <a:extLst>
                <a:ext uri="{FF2B5EF4-FFF2-40B4-BE49-F238E27FC236}">
                  <a16:creationId xmlns:a16="http://schemas.microsoft.com/office/drawing/2014/main" id="{6F58EC92-7B32-48D6-A6D4-7B212934E95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eg er ansat so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3526" y="38100"/>
              <a:ext cx="1238249" cy="1203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  <xdr:twoCellAnchor>
    <xdr:from>
      <xdr:col>2</xdr:col>
      <xdr:colOff>2965450</xdr:colOff>
      <xdr:row>0</xdr:row>
      <xdr:rowOff>15876</xdr:rowOff>
    </xdr:from>
    <xdr:to>
      <xdr:col>2</xdr:col>
      <xdr:colOff>4826000</xdr:colOff>
      <xdr:row>4</xdr:row>
      <xdr:rowOff>529167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EDCFD4E7-5300-445A-99FE-B3B450644F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5099050</xdr:colOff>
      <xdr:row>0</xdr:row>
      <xdr:rowOff>0</xdr:rowOff>
    </xdr:from>
    <xdr:to>
      <xdr:col>3</xdr:col>
      <xdr:colOff>592667</xdr:colOff>
      <xdr:row>4</xdr:row>
      <xdr:rowOff>574200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4F9AF945-6ECC-4EFA-A7D0-062402C5D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6483350</xdr:colOff>
      <xdr:row>5</xdr:row>
      <xdr:rowOff>247934</xdr:rowOff>
    </xdr:from>
    <xdr:to>
      <xdr:col>3</xdr:col>
      <xdr:colOff>647700</xdr:colOff>
      <xdr:row>5</xdr:row>
      <xdr:rowOff>393699</xdr:rowOff>
    </xdr:to>
    <xdr:grpSp>
      <xdr:nvGrpSpPr>
        <xdr:cNvPr id="17" name="Gruppe 16">
          <a:extLst>
            <a:ext uri="{FF2B5EF4-FFF2-40B4-BE49-F238E27FC236}">
              <a16:creationId xmlns:a16="http://schemas.microsoft.com/office/drawing/2014/main" id="{D8380F78-AFFC-4720-BF59-A5B09F583D62}"/>
            </a:ext>
          </a:extLst>
        </xdr:cNvPr>
        <xdr:cNvGrpSpPr/>
      </xdr:nvGrpSpPr>
      <xdr:grpSpPr>
        <a:xfrm>
          <a:off x="7181850" y="1507351"/>
          <a:ext cx="1826683" cy="145765"/>
          <a:chOff x="6210300" y="3117850"/>
          <a:chExt cx="2120900" cy="260350"/>
        </a:xfrm>
      </xdr:grpSpPr>
      <xdr:sp macro="" textlink="">
        <xdr:nvSpPr>
          <xdr:cNvPr id="18" name="Stjerne: 5 takker 17">
            <a:extLst>
              <a:ext uri="{FF2B5EF4-FFF2-40B4-BE49-F238E27FC236}">
                <a16:creationId xmlns:a16="http://schemas.microsoft.com/office/drawing/2014/main" id="{C14D6C00-C984-4761-A2E7-9D4F08BEB2A4}"/>
              </a:ext>
            </a:extLst>
          </xdr:cNvPr>
          <xdr:cNvSpPr/>
        </xdr:nvSpPr>
        <xdr:spPr>
          <a:xfrm>
            <a:off x="6210300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1" name="Stjerne: 5 takker 20">
            <a:extLst>
              <a:ext uri="{FF2B5EF4-FFF2-40B4-BE49-F238E27FC236}">
                <a16:creationId xmlns:a16="http://schemas.microsoft.com/office/drawing/2014/main" id="{072E5B27-CFD6-4E71-8A76-FE7B24BCC2F5}"/>
              </a:ext>
            </a:extLst>
          </xdr:cNvPr>
          <xdr:cNvSpPr/>
        </xdr:nvSpPr>
        <xdr:spPr>
          <a:xfrm>
            <a:off x="6656388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2" name="Stjerne: 5 takker 21">
            <a:extLst>
              <a:ext uri="{FF2B5EF4-FFF2-40B4-BE49-F238E27FC236}">
                <a16:creationId xmlns:a16="http://schemas.microsoft.com/office/drawing/2014/main" id="{0D042F71-F48A-4E0B-845E-871F1A772A44}"/>
              </a:ext>
            </a:extLst>
          </xdr:cNvPr>
          <xdr:cNvSpPr/>
        </xdr:nvSpPr>
        <xdr:spPr>
          <a:xfrm>
            <a:off x="7121526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5" name="Stjerne: 5 takker 24">
            <a:extLst>
              <a:ext uri="{FF2B5EF4-FFF2-40B4-BE49-F238E27FC236}">
                <a16:creationId xmlns:a16="http://schemas.microsoft.com/office/drawing/2014/main" id="{2C35C066-123A-4AB7-992C-6177405ECD0B}"/>
              </a:ext>
            </a:extLst>
          </xdr:cNvPr>
          <xdr:cNvSpPr/>
        </xdr:nvSpPr>
        <xdr:spPr>
          <a:xfrm>
            <a:off x="7567614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6" name="Stjerne: 5 takker 25">
            <a:extLst>
              <a:ext uri="{FF2B5EF4-FFF2-40B4-BE49-F238E27FC236}">
                <a16:creationId xmlns:a16="http://schemas.microsoft.com/office/drawing/2014/main" id="{E69F51F0-504A-4E0E-ACB9-3183869AB65E}"/>
              </a:ext>
            </a:extLst>
          </xdr:cNvPr>
          <xdr:cNvSpPr/>
        </xdr:nvSpPr>
        <xdr:spPr>
          <a:xfrm>
            <a:off x="8013700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</xdr:grpSp>
    <xdr:clientData/>
  </xdr:twoCellAnchor>
  <xdr:twoCellAnchor>
    <xdr:from>
      <xdr:col>2</xdr:col>
      <xdr:colOff>6483350</xdr:colOff>
      <xdr:row>12</xdr:row>
      <xdr:rowOff>159034</xdr:rowOff>
    </xdr:from>
    <xdr:to>
      <xdr:col>3</xdr:col>
      <xdr:colOff>647700</xdr:colOff>
      <xdr:row>12</xdr:row>
      <xdr:rowOff>304799</xdr:rowOff>
    </xdr:to>
    <xdr:grpSp>
      <xdr:nvGrpSpPr>
        <xdr:cNvPr id="27" name="Gruppe 26">
          <a:extLst>
            <a:ext uri="{FF2B5EF4-FFF2-40B4-BE49-F238E27FC236}">
              <a16:creationId xmlns:a16="http://schemas.microsoft.com/office/drawing/2014/main" id="{63A8F26D-1C38-411C-AE45-9A1D029EFC4E}"/>
            </a:ext>
          </a:extLst>
        </xdr:cNvPr>
        <xdr:cNvGrpSpPr/>
      </xdr:nvGrpSpPr>
      <xdr:grpSpPr>
        <a:xfrm>
          <a:off x="7181850" y="3238784"/>
          <a:ext cx="1826683" cy="145765"/>
          <a:chOff x="6210300" y="3117850"/>
          <a:chExt cx="2120900" cy="260350"/>
        </a:xfrm>
      </xdr:grpSpPr>
      <xdr:sp macro="" textlink="">
        <xdr:nvSpPr>
          <xdr:cNvPr id="28" name="Stjerne: 5 takker 27">
            <a:extLst>
              <a:ext uri="{FF2B5EF4-FFF2-40B4-BE49-F238E27FC236}">
                <a16:creationId xmlns:a16="http://schemas.microsoft.com/office/drawing/2014/main" id="{53B0811B-DB37-453E-9EAE-3EACAF90A61A}"/>
              </a:ext>
            </a:extLst>
          </xdr:cNvPr>
          <xdr:cNvSpPr/>
        </xdr:nvSpPr>
        <xdr:spPr>
          <a:xfrm>
            <a:off x="6210300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9" name="Stjerne: 5 takker 28">
            <a:extLst>
              <a:ext uri="{FF2B5EF4-FFF2-40B4-BE49-F238E27FC236}">
                <a16:creationId xmlns:a16="http://schemas.microsoft.com/office/drawing/2014/main" id="{A4ABC3E0-3215-4564-804B-EFE53EEBF3A8}"/>
              </a:ext>
            </a:extLst>
          </xdr:cNvPr>
          <xdr:cNvSpPr/>
        </xdr:nvSpPr>
        <xdr:spPr>
          <a:xfrm>
            <a:off x="6656388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30" name="Stjerne: 5 takker 29">
            <a:extLst>
              <a:ext uri="{FF2B5EF4-FFF2-40B4-BE49-F238E27FC236}">
                <a16:creationId xmlns:a16="http://schemas.microsoft.com/office/drawing/2014/main" id="{3E113B1E-BBCC-4FB3-B113-EA4296A8F547}"/>
              </a:ext>
            </a:extLst>
          </xdr:cNvPr>
          <xdr:cNvSpPr/>
        </xdr:nvSpPr>
        <xdr:spPr>
          <a:xfrm>
            <a:off x="7121526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31" name="Stjerne: 5 takker 30">
            <a:extLst>
              <a:ext uri="{FF2B5EF4-FFF2-40B4-BE49-F238E27FC236}">
                <a16:creationId xmlns:a16="http://schemas.microsoft.com/office/drawing/2014/main" id="{B38D4B90-B4A4-4755-9593-AE03D4EB5E00}"/>
              </a:ext>
            </a:extLst>
          </xdr:cNvPr>
          <xdr:cNvSpPr/>
        </xdr:nvSpPr>
        <xdr:spPr>
          <a:xfrm>
            <a:off x="7567614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32" name="Stjerne: 5 takker 31">
            <a:extLst>
              <a:ext uri="{FF2B5EF4-FFF2-40B4-BE49-F238E27FC236}">
                <a16:creationId xmlns:a16="http://schemas.microsoft.com/office/drawing/2014/main" id="{7EAE52D1-FBF0-4328-9B02-A08FC21436D6}"/>
              </a:ext>
            </a:extLst>
          </xdr:cNvPr>
          <xdr:cNvSpPr/>
        </xdr:nvSpPr>
        <xdr:spPr>
          <a:xfrm>
            <a:off x="8013700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</xdr:grpSp>
    <xdr:clientData/>
  </xdr:twoCellAnchor>
  <xdr:twoCellAnchor>
    <xdr:from>
      <xdr:col>2</xdr:col>
      <xdr:colOff>6483350</xdr:colOff>
      <xdr:row>18</xdr:row>
      <xdr:rowOff>235234</xdr:rowOff>
    </xdr:from>
    <xdr:to>
      <xdr:col>3</xdr:col>
      <xdr:colOff>647700</xdr:colOff>
      <xdr:row>18</xdr:row>
      <xdr:rowOff>380999</xdr:rowOff>
    </xdr:to>
    <xdr:grpSp>
      <xdr:nvGrpSpPr>
        <xdr:cNvPr id="33" name="Gruppe 32">
          <a:extLst>
            <a:ext uri="{FF2B5EF4-FFF2-40B4-BE49-F238E27FC236}">
              <a16:creationId xmlns:a16="http://schemas.microsoft.com/office/drawing/2014/main" id="{6DBC7F1A-40C0-489E-9A9C-5CA51379EF8B}"/>
            </a:ext>
          </a:extLst>
        </xdr:cNvPr>
        <xdr:cNvGrpSpPr/>
      </xdr:nvGrpSpPr>
      <xdr:grpSpPr>
        <a:xfrm>
          <a:off x="7181850" y="4934234"/>
          <a:ext cx="1826683" cy="145765"/>
          <a:chOff x="6210300" y="3117850"/>
          <a:chExt cx="2120900" cy="260350"/>
        </a:xfrm>
      </xdr:grpSpPr>
      <xdr:sp macro="" textlink="">
        <xdr:nvSpPr>
          <xdr:cNvPr id="34" name="Stjerne: 5 takker 33">
            <a:extLst>
              <a:ext uri="{FF2B5EF4-FFF2-40B4-BE49-F238E27FC236}">
                <a16:creationId xmlns:a16="http://schemas.microsoft.com/office/drawing/2014/main" id="{66D304FB-5814-4D46-BE17-7F356FEA1730}"/>
              </a:ext>
            </a:extLst>
          </xdr:cNvPr>
          <xdr:cNvSpPr/>
        </xdr:nvSpPr>
        <xdr:spPr>
          <a:xfrm>
            <a:off x="6210300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35" name="Stjerne: 5 takker 34">
            <a:extLst>
              <a:ext uri="{FF2B5EF4-FFF2-40B4-BE49-F238E27FC236}">
                <a16:creationId xmlns:a16="http://schemas.microsoft.com/office/drawing/2014/main" id="{58BF6212-7C73-4C49-89CC-1A40D95F3ADC}"/>
              </a:ext>
            </a:extLst>
          </xdr:cNvPr>
          <xdr:cNvSpPr/>
        </xdr:nvSpPr>
        <xdr:spPr>
          <a:xfrm>
            <a:off x="6656388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36" name="Stjerne: 5 takker 35">
            <a:extLst>
              <a:ext uri="{FF2B5EF4-FFF2-40B4-BE49-F238E27FC236}">
                <a16:creationId xmlns:a16="http://schemas.microsoft.com/office/drawing/2014/main" id="{D74F4C42-C2F3-4D20-B29E-F49026EAAA45}"/>
              </a:ext>
            </a:extLst>
          </xdr:cNvPr>
          <xdr:cNvSpPr/>
        </xdr:nvSpPr>
        <xdr:spPr>
          <a:xfrm>
            <a:off x="7121526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37" name="Stjerne: 5 takker 36">
            <a:extLst>
              <a:ext uri="{FF2B5EF4-FFF2-40B4-BE49-F238E27FC236}">
                <a16:creationId xmlns:a16="http://schemas.microsoft.com/office/drawing/2014/main" id="{711FED14-DD12-42A5-8E76-AF1CC5D396CE}"/>
              </a:ext>
            </a:extLst>
          </xdr:cNvPr>
          <xdr:cNvSpPr/>
        </xdr:nvSpPr>
        <xdr:spPr>
          <a:xfrm>
            <a:off x="7567614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38" name="Stjerne: 5 takker 37">
            <a:extLst>
              <a:ext uri="{FF2B5EF4-FFF2-40B4-BE49-F238E27FC236}">
                <a16:creationId xmlns:a16="http://schemas.microsoft.com/office/drawing/2014/main" id="{B1AE2279-EE9D-445F-AEE5-08023CD03D2F}"/>
              </a:ext>
            </a:extLst>
          </xdr:cNvPr>
          <xdr:cNvSpPr/>
        </xdr:nvSpPr>
        <xdr:spPr>
          <a:xfrm>
            <a:off x="8013700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</xdr:grpSp>
    <xdr:clientData/>
  </xdr:twoCellAnchor>
  <xdr:twoCellAnchor>
    <xdr:from>
      <xdr:col>2</xdr:col>
      <xdr:colOff>6483350</xdr:colOff>
      <xdr:row>25</xdr:row>
      <xdr:rowOff>171734</xdr:rowOff>
    </xdr:from>
    <xdr:to>
      <xdr:col>3</xdr:col>
      <xdr:colOff>647700</xdr:colOff>
      <xdr:row>25</xdr:row>
      <xdr:rowOff>317499</xdr:rowOff>
    </xdr:to>
    <xdr:grpSp>
      <xdr:nvGrpSpPr>
        <xdr:cNvPr id="39" name="Gruppe 38">
          <a:extLst>
            <a:ext uri="{FF2B5EF4-FFF2-40B4-BE49-F238E27FC236}">
              <a16:creationId xmlns:a16="http://schemas.microsoft.com/office/drawing/2014/main" id="{506C08AA-26CD-4566-A4DA-E31D005646E0}"/>
            </a:ext>
          </a:extLst>
        </xdr:cNvPr>
        <xdr:cNvGrpSpPr/>
      </xdr:nvGrpSpPr>
      <xdr:grpSpPr>
        <a:xfrm>
          <a:off x="7181850" y="6722817"/>
          <a:ext cx="1826683" cy="145765"/>
          <a:chOff x="6210300" y="3117850"/>
          <a:chExt cx="2120900" cy="260350"/>
        </a:xfrm>
      </xdr:grpSpPr>
      <xdr:sp macro="" textlink="">
        <xdr:nvSpPr>
          <xdr:cNvPr id="40" name="Stjerne: 5 takker 39">
            <a:extLst>
              <a:ext uri="{FF2B5EF4-FFF2-40B4-BE49-F238E27FC236}">
                <a16:creationId xmlns:a16="http://schemas.microsoft.com/office/drawing/2014/main" id="{CAA2540D-AE4B-46B3-8FD1-60916B666AA9}"/>
              </a:ext>
            </a:extLst>
          </xdr:cNvPr>
          <xdr:cNvSpPr/>
        </xdr:nvSpPr>
        <xdr:spPr>
          <a:xfrm>
            <a:off x="6210300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1" name="Stjerne: 5 takker 40">
            <a:extLst>
              <a:ext uri="{FF2B5EF4-FFF2-40B4-BE49-F238E27FC236}">
                <a16:creationId xmlns:a16="http://schemas.microsoft.com/office/drawing/2014/main" id="{E483F303-0B41-40F7-88D9-3D751196F74E}"/>
              </a:ext>
            </a:extLst>
          </xdr:cNvPr>
          <xdr:cNvSpPr/>
        </xdr:nvSpPr>
        <xdr:spPr>
          <a:xfrm>
            <a:off x="6656388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2" name="Stjerne: 5 takker 41">
            <a:extLst>
              <a:ext uri="{FF2B5EF4-FFF2-40B4-BE49-F238E27FC236}">
                <a16:creationId xmlns:a16="http://schemas.microsoft.com/office/drawing/2014/main" id="{4B7B5DA2-766C-4FC7-8AA8-4E633F85E4ED}"/>
              </a:ext>
            </a:extLst>
          </xdr:cNvPr>
          <xdr:cNvSpPr/>
        </xdr:nvSpPr>
        <xdr:spPr>
          <a:xfrm>
            <a:off x="7121526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3" name="Stjerne: 5 takker 42">
            <a:extLst>
              <a:ext uri="{FF2B5EF4-FFF2-40B4-BE49-F238E27FC236}">
                <a16:creationId xmlns:a16="http://schemas.microsoft.com/office/drawing/2014/main" id="{608F664B-C66A-41D1-8C5C-C51AE9A44A8F}"/>
              </a:ext>
            </a:extLst>
          </xdr:cNvPr>
          <xdr:cNvSpPr/>
        </xdr:nvSpPr>
        <xdr:spPr>
          <a:xfrm>
            <a:off x="7567614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4" name="Stjerne: 5 takker 43">
            <a:extLst>
              <a:ext uri="{FF2B5EF4-FFF2-40B4-BE49-F238E27FC236}">
                <a16:creationId xmlns:a16="http://schemas.microsoft.com/office/drawing/2014/main" id="{83DD7ADB-CD50-4ABD-9795-40BD51B642E9}"/>
              </a:ext>
            </a:extLst>
          </xdr:cNvPr>
          <xdr:cNvSpPr/>
        </xdr:nvSpPr>
        <xdr:spPr>
          <a:xfrm>
            <a:off x="8013700" y="3117850"/>
            <a:ext cx="317500" cy="260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38100</xdr:rowOff>
    </xdr:from>
    <xdr:to>
      <xdr:col>2</xdr:col>
      <xdr:colOff>2911475</xdr:colOff>
      <xdr:row>4</xdr:row>
      <xdr:rowOff>260350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Hovedarbejdssted 1">
              <a:extLst>
                <a:ext uri="{FF2B5EF4-FFF2-40B4-BE49-F238E27FC236}">
                  <a16:creationId xmlns:a16="http://schemas.microsoft.com/office/drawing/2014/main" id="{65150C8F-C863-49E0-ABAF-3FFFA4D94F9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Hovedarbejdssted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14475" y="38100"/>
              <a:ext cx="2006600" cy="1200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6351</xdr:colOff>
      <xdr:row>0</xdr:row>
      <xdr:rowOff>38100</xdr:rowOff>
    </xdr:from>
    <xdr:to>
      <xdr:col>2</xdr:col>
      <xdr:colOff>892175</xdr:colOff>
      <xdr:row>4</xdr:row>
      <xdr:rowOff>558800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Jeg er ansat som 1">
              <a:extLst>
                <a:ext uri="{FF2B5EF4-FFF2-40B4-BE49-F238E27FC236}">
                  <a16:creationId xmlns:a16="http://schemas.microsoft.com/office/drawing/2014/main" id="{A3FCE54B-56A8-4F50-80F3-6B24730993F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eg er ansat som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3526" y="38100"/>
              <a:ext cx="1238249" cy="1203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  <xdr:twoCellAnchor>
    <xdr:from>
      <xdr:col>2</xdr:col>
      <xdr:colOff>2965450</xdr:colOff>
      <xdr:row>0</xdr:row>
      <xdr:rowOff>15876</xdr:rowOff>
    </xdr:from>
    <xdr:to>
      <xdr:col>2</xdr:col>
      <xdr:colOff>4826000</xdr:colOff>
      <xdr:row>4</xdr:row>
      <xdr:rowOff>529167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FE8F98D-5030-48FD-BC1D-ED603C395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5099050</xdr:colOff>
      <xdr:row>0</xdr:row>
      <xdr:rowOff>0</xdr:rowOff>
    </xdr:from>
    <xdr:to>
      <xdr:col>3</xdr:col>
      <xdr:colOff>592667</xdr:colOff>
      <xdr:row>4</xdr:row>
      <xdr:rowOff>574200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9785968-3513-48BD-8232-F0FFA26C7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7</xdr:row>
      <xdr:rowOff>0</xdr:rowOff>
    </xdr:from>
    <xdr:to>
      <xdr:col>2</xdr:col>
      <xdr:colOff>4419600</xdr:colOff>
      <xdr:row>23</xdr:row>
      <xdr:rowOff>114300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B0020133-71AF-447F-BAB6-D2DC1AFF45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80962</xdr:colOff>
      <xdr:row>26</xdr:row>
      <xdr:rowOff>95250</xdr:rowOff>
    </xdr:from>
    <xdr:to>
      <xdr:col>2</xdr:col>
      <xdr:colOff>3688537</xdr:colOff>
      <xdr:row>43</xdr:row>
      <xdr:rowOff>96750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757F0C1-6B1C-437D-89CD-1A49B07DC3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4005262</xdr:colOff>
      <xdr:row>26</xdr:row>
      <xdr:rowOff>95250</xdr:rowOff>
    </xdr:from>
    <xdr:to>
      <xdr:col>5</xdr:col>
      <xdr:colOff>11887</xdr:colOff>
      <xdr:row>43</xdr:row>
      <xdr:rowOff>96750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5198C17F-DF63-4173-8150-1D36D69AE2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4762</xdr:colOff>
      <xdr:row>51</xdr:row>
      <xdr:rowOff>161925</xdr:rowOff>
    </xdr:from>
    <xdr:to>
      <xdr:col>2</xdr:col>
      <xdr:colOff>3612337</xdr:colOff>
      <xdr:row>68</xdr:row>
      <xdr:rowOff>163425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F99339DA-29D8-4EDA-BC36-E1DA0939E9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33337</xdr:colOff>
      <xdr:row>74</xdr:row>
      <xdr:rowOff>152400</xdr:rowOff>
    </xdr:from>
    <xdr:to>
      <xdr:col>2</xdr:col>
      <xdr:colOff>3640912</xdr:colOff>
      <xdr:row>91</xdr:row>
      <xdr:rowOff>153900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72F13DE4-6AD4-47E7-AE6B-4075E833B8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4005262</xdr:colOff>
      <xdr:row>74</xdr:row>
      <xdr:rowOff>152400</xdr:rowOff>
    </xdr:from>
    <xdr:to>
      <xdr:col>5</xdr:col>
      <xdr:colOff>11887</xdr:colOff>
      <xdr:row>91</xdr:row>
      <xdr:rowOff>153900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CF1C46A6-9261-46F6-B948-6DE9715F41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109537</xdr:colOff>
      <xdr:row>101</xdr:row>
      <xdr:rowOff>114300</xdr:rowOff>
    </xdr:from>
    <xdr:to>
      <xdr:col>2</xdr:col>
      <xdr:colOff>3717112</xdr:colOff>
      <xdr:row>118</xdr:row>
      <xdr:rowOff>115800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911A4EF3-DEA8-438A-84A1-386CED86EF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4005262</xdr:colOff>
      <xdr:row>101</xdr:row>
      <xdr:rowOff>123825</xdr:rowOff>
    </xdr:from>
    <xdr:to>
      <xdr:col>5</xdr:col>
      <xdr:colOff>11887</xdr:colOff>
      <xdr:row>118</xdr:row>
      <xdr:rowOff>125325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1A79D900-2FE5-49EE-B9B2-C8F0623D92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4781550</xdr:colOff>
      <xdr:row>12</xdr:row>
      <xdr:rowOff>133350</xdr:rowOff>
    </xdr:from>
    <xdr:to>
      <xdr:col>4</xdr:col>
      <xdr:colOff>304800</xdr:colOff>
      <xdr:row>15</xdr:row>
      <xdr:rowOff>123825</xdr:rowOff>
    </xdr:to>
    <xdr:sp macro="" textlink="">
      <xdr:nvSpPr>
        <xdr:cNvPr id="8" name="Rektangel: afrundede hjørner 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4C0F441-E93D-4F64-BBA4-18921B8B0DBE}"/>
            </a:ext>
          </a:extLst>
        </xdr:cNvPr>
        <xdr:cNvSpPr/>
      </xdr:nvSpPr>
      <xdr:spPr>
        <a:xfrm>
          <a:off x="5391150" y="2943225"/>
          <a:ext cx="2867025" cy="561975"/>
        </a:xfrm>
        <a:prstGeom prst="round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2000" b="0"/>
            <a:t>Årsager til sygefravær</a:t>
          </a:r>
        </a:p>
      </xdr:txBody>
    </xdr:sp>
    <xdr:clientData/>
  </xdr:twoCellAnchor>
  <xdr:twoCellAnchor>
    <xdr:from>
      <xdr:col>2</xdr:col>
      <xdr:colOff>5010150</xdr:colOff>
      <xdr:row>15</xdr:row>
      <xdr:rowOff>161925</xdr:rowOff>
    </xdr:from>
    <xdr:to>
      <xdr:col>4</xdr:col>
      <xdr:colOff>200025</xdr:colOff>
      <xdr:row>19</xdr:row>
      <xdr:rowOff>57150</xdr:rowOff>
    </xdr:to>
    <xdr:sp macro="" textlink="">
      <xdr:nvSpPr>
        <xdr:cNvPr id="9" name="Rektangel 8">
          <a:extLst>
            <a:ext uri="{FF2B5EF4-FFF2-40B4-BE49-F238E27FC236}">
              <a16:creationId xmlns:a16="http://schemas.microsoft.com/office/drawing/2014/main" id="{2B586A97-3CE4-4079-809E-AD44E18349DF}"/>
            </a:ext>
          </a:extLst>
        </xdr:cNvPr>
        <xdr:cNvSpPr/>
      </xdr:nvSpPr>
      <xdr:spPr>
        <a:xfrm>
          <a:off x="5619750" y="3543300"/>
          <a:ext cx="2533650" cy="657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</a:rPr>
            <a:t>Årsager til sygefravær vises kun for hele organisationen.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0</xdr:rowOff>
    </xdr:from>
    <xdr:to>
      <xdr:col>19</xdr:col>
      <xdr:colOff>470905</xdr:colOff>
      <xdr:row>44</xdr:row>
      <xdr:rowOff>171449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80A2D7C-A6DB-427B-83CA-9627CDFAD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190500"/>
          <a:ext cx="11072230" cy="721994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1</xdr:row>
      <xdr:rowOff>38100</xdr:rowOff>
    </xdr:from>
    <xdr:to>
      <xdr:col>2</xdr:col>
      <xdr:colOff>476250</xdr:colOff>
      <xdr:row>6</xdr:row>
      <xdr:rowOff>0</xdr:rowOff>
    </xdr:to>
    <xdr:pic>
      <xdr:nvPicPr>
        <xdr:cNvPr id="8" name="Grafik 7" descr="Spol tilbage med massiv udfyldni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90D038-2622-4434-80E8-5A39F6E78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85850" y="228600"/>
          <a:ext cx="609600" cy="9144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05517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12BE699-C028-4A3D-9B1E-AE60A3C106B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Magdalena Kott" refreshedDate="44540.431132407408" createdVersion="7" refreshedVersion="7" minRefreshableVersion="3" recordCount="97" xr:uid="{AD9A2352-BE24-4EA9-981E-62018BA1EA9F}">
  <cacheSource type="worksheet">
    <worksheetSource name="APV"/>
  </cacheSource>
  <cacheFields count="41">
    <cacheField name="Hvor har du hovedarbejdsted?" numFmtId="0">
      <sharedItems containsBlank="1" count="3">
        <s v="Hillerød"/>
        <s v="Helsingør"/>
        <m u="1"/>
      </sharedItems>
    </cacheField>
    <cacheField name="Jeg er ansat som" numFmtId="0">
      <sharedItems containsBlank="1" count="4">
        <s v="Underviser"/>
        <s v="TAP"/>
        <s v="Leder"/>
        <m u="1"/>
      </sharedItems>
    </cacheField>
    <cacheField name="Jeg har generelt et godt fysisk arbejdsmiljø" numFmtId="0">
      <sharedItems containsSemiMixedTypes="0" containsString="0" containsNumber="1" containsInteger="1" minValue="1" maxValue="5" count="5">
        <n v="2"/>
        <n v="5"/>
        <n v="3"/>
        <n v="4"/>
        <n v="1"/>
      </sharedItems>
    </cacheField>
    <cacheField name="Jeg har de nødvendige arbejdsredskaber til at udføre mit arbejde" numFmtId="0">
      <sharedItems containsSemiMixedTypes="0" containsString="0" containsNumber="1" containsInteger="1" minValue="1" maxValue="5" count="5">
        <n v="2"/>
        <n v="5"/>
        <n v="4"/>
        <n v="3"/>
        <n v="1" u="1"/>
      </sharedItems>
    </cacheField>
    <cacheField name="De fysiske rammer understøtter mit arbejde" numFmtId="0">
      <sharedItems containsSemiMixedTypes="0" containsString="0" containsNumber="1" containsInteger="1" minValue="1" maxValue="5" count="5">
        <n v="2"/>
        <n v="5"/>
        <n v="4"/>
        <n v="3"/>
        <n v="1"/>
      </sharedItems>
    </cacheField>
    <cacheField name="Der er ordentligt og rydeligt omkring mit arbejdssted" numFmtId="0">
      <sharedItems containsSemiMixedTypes="0" containsString="0" containsNumber="1" containsInteger="1" minValue="1" maxValue="5" count="5">
        <n v="2"/>
        <n v="4"/>
        <n v="3"/>
        <n v="5"/>
        <n v="1"/>
      </sharedItems>
    </cacheField>
    <cacheField name="Mine arbejdsredskaber kan indstilles til mine behov" numFmtId="0">
      <sharedItems containsSemiMixedTypes="0" containsString="0" containsNumber="1" containsInteger="1" minValue="1" maxValue="5" count="5">
        <n v="4"/>
        <n v="5"/>
        <n v="1"/>
        <n v="2"/>
        <n v="3"/>
      </sharedItems>
    </cacheField>
    <cacheField name="Jeg er generelt ikke udsat for ubekvemme arbejdsstillinger" numFmtId="0">
      <sharedItems containsSemiMixedTypes="0" containsString="0" containsNumber="1" containsInteger="1" minValue="1" maxValue="5"/>
    </cacheField>
    <cacheField name="Jeg er generelt ikke udsat for ensidigt, belastende arbejde" numFmtId="0">
      <sharedItems containsSemiMixedTypes="0" containsString="0" containsNumber="1" containsInteger="1" minValue="1" maxValue="5"/>
    </cacheField>
    <cacheField name="Jeg er instrueret i gode arbejdsstillinger" numFmtId="0">
      <sharedItems containsSemiMixedTypes="0" containsString="0" containsNumber="1" containsInteger="1" minValue="1" maxValue="5"/>
    </cacheField>
    <cacheField name="Indeklimaet omkring mit arbejdssted er tilfredsstillende" numFmtId="0">
      <sharedItems containsSemiMixedTypes="0" containsString="0" containsNumber="1" containsInteger="1" minValue="1" maxValue="5"/>
    </cacheField>
    <cacheField name="Jeg bliver ikke generet af støj omkring mit arbejdssted" numFmtId="0">
      <sharedItems containsSemiMixedTypes="0" containsString="0" containsNumber="1" containsInteger="1" minValue="1" maxValue="5"/>
    </cacheField>
    <cacheField name="Rengøringen omkring mit arbejdssted er tilfredsstillende" numFmtId="0">
      <sharedItems containsSemiMixedTypes="0" containsString="0" containsNumber="1" containsInteger="1" minValue="1" maxValue="5"/>
    </cacheField>
    <cacheField name="Belysningen omkring mit arbejdssted er tilfredsstillende" numFmtId="0">
      <sharedItems containsSemiMixedTypes="0" containsString="0" containsNumber="1" containsInteger="1" minValue="1" maxValue="5"/>
    </cacheField>
    <cacheField name="Jeg oplever ikke belastninger på grund af kemiske produkter og stoffer" numFmtId="0">
      <sharedItems containsSemiMixedTypes="0" containsString="0" containsNumber="1" containsInteger="1" minValue="1" maxValue="5" count="5">
        <n v="5"/>
        <n v="3"/>
        <n v="4"/>
        <n v="1"/>
        <n v="2" u="1"/>
      </sharedItems>
    </cacheField>
    <cacheField name="Jeg har modtaget den instruktion og uddannelse som skal til for at varetage mit arbejde forsvarligt" numFmtId="0">
      <sharedItems containsSemiMixedTypes="0" containsString="0" containsNumber="1" containsInteger="1" minValue="1" maxValue="5"/>
    </cacheField>
    <cacheField name="Jeg er informeret om de relevante procedurer ved brand, overfald og lignende" numFmtId="0">
      <sharedItems containsSemiMixedTypes="0" containsString="0" containsNumber="1" containsInteger="1" minValue="1" maxValue="5"/>
    </cacheField>
    <cacheField name="Arbejdspladsen har tilstrækkelig fokus på forebyggelse og håndtering af arbejdsulykker" numFmtId="0">
      <sharedItems containsSemiMixedTypes="0" containsString="0" containsNumber="1" containsInteger="1" minValue="1" maxValue="5"/>
    </cacheField>
    <cacheField name="Jeg ved, hvor hjertestarteren er på mit arbejdssted" numFmtId="0">
      <sharedItems containsSemiMixedTypes="0" containsString="0" containsNumber="1" containsInteger="1" minValue="1" maxValue="5"/>
    </cacheField>
    <cacheField name="Har du indenfor de seneste 12 måneder haft sygefravær, der skyldes forhold på arbejdspladsen (HF &amp; VUC Nordsjælland?" numFmtId="0">
      <sharedItems containsBlank="1" count="3">
        <s v="Nej"/>
        <s v="Ja"/>
        <m u="1"/>
      </sharedItems>
    </cacheField>
    <cacheField name="Hvilke årsager har der været til sygefraværet?_x000a_(der kan angives flere svar)" numFmtId="0">
      <sharedItems/>
    </cacheField>
    <cacheField name="Har du indenfor de seneste 12 måneder været udsat for mobning i forbindelse med dit arbejde på HF &amp; VUC Nordsjælland?" numFmtId="0">
      <sharedItems containsBlank="1" count="6">
        <s v="Nej"/>
        <s v="Ja, af og til"/>
        <m u="1"/>
        <s v="Ja, månedligt" u="1"/>
        <s v="Ja, ugentligt" u="1"/>
        <s v="Ja, dagligt" u="1"/>
      </sharedItems>
    </cacheField>
    <cacheField name="Fra hvem har du været udsat fra mobning på din arbejdsplads?" numFmtId="0">
      <sharedItems containsBlank="1" count="6">
        <m/>
        <s v="Kolleger"/>
        <s v="Kursister"/>
        <s v="Kursister;" u="1"/>
        <s v="En leder" u="1"/>
        <s v="Kolleger;" u="1"/>
      </sharedItems>
    </cacheField>
    <cacheField name="Har du talt med nogen på arbejdspladsen om det?" numFmtId="0">
      <sharedItems containsBlank="1" count="3">
        <m/>
        <s v="Nej"/>
        <s v="Ja"/>
      </sharedItems>
    </cacheField>
    <cacheField name="Er der taget hånd om problemet?" numFmtId="0">
      <sharedItems containsBlank="1" count="3">
        <m/>
        <s v="Ja"/>
        <s v="Nej"/>
      </sharedItems>
    </cacheField>
    <cacheField name="Du har svaret &quot;nej&quot; - ønsker du, at der skal tages hånd om problemet?_x000a_(Det forudsætter, at du vil gå til TR, arbejdsmiljørepræsentant eller leder)" numFmtId="0">
      <sharedItems containsBlank="1" count="3">
        <m/>
        <s v="Nej"/>
        <s v="Ja" u="1"/>
      </sharedItems>
    </cacheField>
    <cacheField name="Har du indenfor de seneste 12 måneder været udsat for trusler og vold i forbindelse med dit arbejde på HF &amp; VUC Nordsjælland?" numFmtId="0">
      <sharedItems containsBlank="1" count="6">
        <s v="Nej"/>
        <s v="Ja, af og til"/>
        <m u="1"/>
        <s v="Ja, månedligt" u="1"/>
        <s v="Ja, ugentligt" u="1"/>
        <s v="Ja, dagligt" u="1"/>
      </sharedItems>
    </cacheField>
    <cacheField name="Fra hvem har du været udsat for trusler om vold fra din arbejdsplads?" numFmtId="0">
      <sharedItems containsBlank="1" count="6">
        <m/>
        <s v="Kursister"/>
        <s v="Kursister;" u="1"/>
        <s v="En leder" u="1"/>
        <s v="Kolleger;" u="1"/>
        <s v="Kolleger" u="1"/>
      </sharedItems>
    </cacheField>
    <cacheField name="Har du talt med nogen på din arbejdsplads om problemet?" numFmtId="0">
      <sharedItems containsBlank="1" count="3">
        <m/>
        <s v="Ja"/>
        <s v="Nej"/>
      </sharedItems>
    </cacheField>
    <cacheField name="Er der taget hånd om problemet?2" numFmtId="0">
      <sharedItems containsBlank="1" count="3">
        <m/>
        <s v="Ja"/>
        <s v="Nej"/>
      </sharedItems>
    </cacheField>
    <cacheField name="Du har svaret &quot;nej&quot;- ønsker du, at der skal tages hånd om problemet?_x000a_(Det forudsætter, at du tager kontakt til TR, arbejdsmiljørepræsentant eller leder)" numFmtId="0">
      <sharedItems containsBlank="1" count="3">
        <m/>
        <s v="Nej"/>
        <s v="Ja" u="1"/>
      </sharedItems>
    </cacheField>
    <cacheField name="Har du indenfor de seneste 12 måneder været udsat for fysisk vold i forbindelse med dit arbejde på HF &amp; VUC Nordsjælland?" numFmtId="0">
      <sharedItems containsBlank="1" count="7">
        <s v="Nej"/>
        <s v="Ikke vold - men elever der er blevet voldsomt oprevne, råbt og virket ubehagelige. "/>
        <s v="Ja, af og til"/>
        <m u="1"/>
        <s v="Ja, månedligt" u="1"/>
        <s v="Ja, ugentligt" u="1"/>
        <s v="Ja, dagligt" u="1"/>
      </sharedItems>
    </cacheField>
    <cacheField name="Fra hvem har du været udsat for fysisk vold?" numFmtId="0">
      <sharedItems containsBlank="1" count="6">
        <m/>
        <s v="Kursister"/>
        <s v="Kolleger"/>
        <s v="Kursister;" u="1"/>
        <s v="En leder" u="1"/>
        <s v="Kolleger;" u="1"/>
      </sharedItems>
    </cacheField>
    <cacheField name="Har du talt med nogen på din arbejdsplads om problemet?2" numFmtId="0">
      <sharedItems containsBlank="1" count="3">
        <m/>
        <s v="Ja"/>
        <s v="Nej"/>
      </sharedItems>
    </cacheField>
    <cacheField name="Er der taget hånd om problemet?3" numFmtId="0">
      <sharedItems containsBlank="1" count="3">
        <m/>
        <s v="Ja"/>
        <s v="Nej"/>
      </sharedItems>
    </cacheField>
    <cacheField name="Du har svaret &quot;nej&quot;- ønsker du, at der skal tages hånd om problemet?_x000a_(Det forudsætter, at du tager kontakt til TR, arbejdsmiljørepræsentant eller leder)2" numFmtId="0">
      <sharedItems containsBlank="1" count="3">
        <m/>
        <s v="Nej"/>
        <s v="Ja" u="1"/>
      </sharedItems>
    </cacheField>
    <cacheField name="Har du indenfor de seneste 12 måneder været udsat for uønsket seksuel opmærksomhed i forbindelse med dit arbejde på HF &amp; VUC Nordsjælland?" numFmtId="0">
      <sharedItems containsBlank="1" count="8">
        <s v="Nej"/>
        <s v="Ja, af og til"/>
        <m u="1"/>
        <s v="Ja, månedligt" u="1"/>
        <s v="Ja, ugentligt" u="1"/>
        <s v="Ja, dagligt" u="1"/>
        <s v="Det var sidste år fra især to mandlige kursister" u="1"/>
        <s v="En enkelt kommentar eller to (nogensinde) fra mandlige kursister (der var upassende men som føltes som om, jeg kunne håndtere dem i situationen)" u="1"/>
      </sharedItems>
    </cacheField>
    <cacheField name="Fra hvem har du været udsat for uønsket seksuel opmærksomhed?" numFmtId="0">
      <sharedItems containsBlank="1" count="6">
        <m/>
        <s v="Kursister"/>
        <s v="En leder" u="1"/>
        <s v="Kolleger;En leder;" u="1"/>
        <s v="Kollega" u="1"/>
        <s v="Kolleger" u="1"/>
      </sharedItems>
    </cacheField>
    <cacheField name="Har du talt med nogen på din arbejdsplads om problemet?3" numFmtId="0">
      <sharedItems containsBlank="1" count="3">
        <m/>
        <s v="Nej"/>
        <s v="Ja"/>
      </sharedItems>
    </cacheField>
    <cacheField name="Er der taget hånd om problemet?4" numFmtId="0">
      <sharedItems containsBlank="1" count="3">
        <m/>
        <s v="Ja"/>
        <s v="Nej"/>
      </sharedItems>
    </cacheField>
    <cacheField name="Du har svaret &quot;nej&quot;- ønsker du, at der skal tages hånd om problemet?_x000a_(Det forudsætter, at du tager kontakt til TR, arbejdsmiljørepræsentant eller leder)3" numFmtId="0">
      <sharedItems containsBlank="1" count="3">
        <m/>
        <s v="Nej"/>
        <s v="Ja" u="1"/>
      </sharedItems>
    </cacheField>
  </cacheFields>
  <extLst>
    <ext xmlns:x14="http://schemas.microsoft.com/office/spreadsheetml/2009/9/main" uri="{725AE2AE-9491-48be-B2B4-4EB974FC3084}">
      <x14:pivotCacheDefinition pivotCacheId="2080156398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6250BE-3F53-4713-88EF-9575AB074195}" name="Pivottabel7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22">
  <location ref="O10:P12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axis="axisRow" dataField="1"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">
    <i>
      <x v="2"/>
    </i>
    <i t="grand">
      <x/>
    </i>
  </rowItems>
  <colItems count="1">
    <i/>
  </colItems>
  <dataFields count="1">
    <dataField name="Antal af Jeg er ansat som" fld="1" subtotal="count" baseField="0" baseItem="0"/>
  </dataFields>
  <chartFormats count="15"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8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8" format="16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8" format="17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1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23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1" format="2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1" format="2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8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1" format="26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44D226-84F5-46B1-AA25-192962AEC06D}" name="Pivottabel27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X38:Y43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3"/>
        <item m="1" x="4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5">
    <i>
      <x/>
    </i>
    <i>
      <x v="2"/>
    </i>
    <i>
      <x v="3"/>
    </i>
    <i>
      <x v="4"/>
    </i>
    <i t="grand">
      <x/>
    </i>
  </rowItems>
  <colItems count="1">
    <i/>
  </colItems>
  <dataFields count="1">
    <dataField name="Gennemsnit af Jeg oplever ikke belastninger på grund af kemiske produkter og stoffer" fld="14" subtotal="average" baseField="14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25F842-BC4C-40B1-8F6A-4714E035872A}" name="Pivottabel15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R5:R6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Mine arbejdsredskaber kan indstilles til mine behov" fld="6" subtotal="average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AFE0BB-8A47-4825-8C42-5DE8384E9931}" name="Pivottabel11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O14:O15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dataField="1" showAll="0" sortType="descending">
      <items count="6">
        <item x="1"/>
        <item x="2"/>
        <item x="3"/>
        <item x="0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Jeg har de nødvendige arbejdsredskaber til at udføre mit arbejde" fld="3" subtotal="average" baseField="3" baseItem="0"/>
  </dataFields>
  <formats count="5">
    <format dxfId="131">
      <pivotArea type="all" dataOnly="0" outline="0" fieldPosition="0"/>
    </format>
    <format dxfId="130">
      <pivotArea outline="0" collapsedLevelsAreSubtotals="1" fieldPosition="0"/>
    </format>
    <format dxfId="129">
      <pivotArea field="3" type="button" dataOnly="0" labelOnly="1" outline="0"/>
    </format>
    <format dxfId="128">
      <pivotArea dataOnly="0" labelOnly="1" grandRow="1" outline="0" fieldPosition="0"/>
    </format>
    <format dxfId="12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ABD62B-1D43-435B-9549-39A4722AD30A}" name="Pivottabel12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7">
  <location ref="O22:O23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dataField="1" showAll="0" sortType="descending">
      <items count="6">
        <item x="1"/>
        <item x="2"/>
        <item x="3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De fysiske rammer understøtter mit arbejde" fld="4" subtotal="average" baseField="4" baseItem="0"/>
  </dataFields>
  <formats count="5">
    <format dxfId="136">
      <pivotArea type="all" dataOnly="0" outline="0" fieldPosition="0"/>
    </format>
    <format dxfId="135">
      <pivotArea outline="0" collapsedLevelsAreSubtotals="1" fieldPosition="0"/>
    </format>
    <format dxfId="134">
      <pivotArea field="4" type="button" dataOnly="0" labelOnly="1" outline="0"/>
    </format>
    <format dxfId="133">
      <pivotArea dataOnly="0" labelOnly="1" grandRow="1" outline="0" fieldPosition="0"/>
    </format>
    <format dxfId="13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D95A12-A22C-46EC-8FF0-47A82B523BF2}" name="Pivottabel18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R31:R32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Jeg er generelt ikke udsat for ubekvemme arbejdsstillinger" fld="7" subtotal="average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F509E6-58E7-4030-BF5B-165B6D7D6F7B}" name="Pivottabel13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O31:O32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dataField="1" showAll="0" sortType="descending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Der er ordentligt og rydeligt omkring mit arbejdssted" fld="5" subtotal="average" baseField="5" baseItem="0"/>
  </dataFields>
  <formats count="5">
    <format dxfId="141">
      <pivotArea type="all" dataOnly="0" outline="0" fieldPosition="0"/>
    </format>
    <format dxfId="140">
      <pivotArea outline="0" collapsedLevelsAreSubtotals="1" fieldPosition="0"/>
    </format>
    <format dxfId="139">
      <pivotArea field="5" type="button" dataOnly="0" labelOnly="1" outline="0"/>
    </format>
    <format dxfId="138">
      <pivotArea dataOnly="0" labelOnly="1" grandRow="1" outline="0" fieldPosition="0"/>
    </format>
    <format dxfId="13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008C57-6350-424F-958D-5F4917483D12}" name="Pivottabel10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O5:O6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dataField="1" showAll="0" sortType="descending">
      <items count="6">
        <item x="1"/>
        <item x="3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Jeg har generelt et godt fysisk arbejdsmiljø" fld="2" subtotal="average" baseField="2" baseItem="0"/>
  </dataFields>
  <formats count="5">
    <format dxfId="146">
      <pivotArea type="all" dataOnly="0" outline="0" fieldPosition="0"/>
    </format>
    <format dxfId="145">
      <pivotArea outline="0" collapsedLevelsAreSubtotals="1" fieldPosition="0"/>
    </format>
    <format dxfId="144">
      <pivotArea field="2" type="button" dataOnly="0" labelOnly="1" outline="0"/>
    </format>
    <format dxfId="143">
      <pivotArea dataOnly="0" labelOnly="1" grandRow="1" outline="0" fieldPosition="0"/>
    </format>
    <format dxfId="14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7A51DC-FAEB-4981-A146-85BBCD3B1B9B}" name="Pivottabel26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X21:X22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Rengøringen omkring mit arbejdssted er tilfredsstillende" fld="12" subtotal="average" baseField="1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3D6402-09DF-427E-ABF0-537855F56FB7}" name="Pivottabel17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R22:R23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Mine arbejdsredskaber kan indstilles til mine behov" fld="6" subtotal="average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524D72-9A8C-468E-9A0F-7E8F32E75AF2}" name="Pivottabel25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X30:X31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Belysningen omkring mit arbejdssted er tilfredsstillende" fld="13" subtotal="average" baseField="1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006A7B-5CAD-4244-9AFB-FB49327E6A84}" name="Pivottabel6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22">
  <location ref="O5:P8" firstHeaderRow="1" firstDataRow="1" firstDataCol="1"/>
  <pivotFields count="41">
    <pivotField axis="axisRow" dataField="1"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Antal af Hvor har du hovedarbejdsted?" fld="0" subtotal="count" baseField="0" baseItem="0"/>
  </dataFields>
  <chartFormats count="12"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8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8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1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1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8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1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7A8717-2D5D-4E3F-9659-8D980F5F3FF7}" name="Pivottabel20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U14:U15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Jeg er generelt ikke udsat for ubekvemme arbejdsstillinger" fld="7" subtotal="average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7902B0-D35C-4C89-B629-0AE122D6181D}" name="Pivottabel31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AA4:AA5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Jeg har modtaget den instruktion og uddannelse som skal til for at varetage mit arbejde forsvarligt" fld="15" subtotal="average" baseField="1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0D7131-FF5F-4FDC-AF2D-C7A316794033}" name="Pivottabel22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U30:W47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F6E581-1305-4FE6-82BA-ED314B2E84C7}" name="Pivottabel23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X4:X5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Indeklimaet omkring mit arbejdssted er tilfredsstillende" fld="10" subtotal="average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3CF371-B676-4083-8D88-C40210C43DA4}" name="Pivottabel19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U5:U6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Mine arbejdsredskaber kan indstilles til mine behov" fld="6" subtotal="average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092DCD-BC4E-4997-86E0-A44A1B834F97}" name="Pivottabel8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H77:I80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3">
    <i>
      <x/>
    </i>
    <i>
      <x v="1"/>
    </i>
    <i t="grand">
      <x/>
    </i>
  </rowItems>
  <colItems count="1">
    <i/>
  </colItems>
  <dataFields count="1">
    <dataField name="Antal af Har du talt med nogen på din arbejdsplads om problemet?" fld="2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307E19-758B-41B2-9A65-598CA4ACAC46}" name="Pivottabel6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H87:I89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m="1" x="2"/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0"/>
  </rowFields>
  <rowItems count="2">
    <i>
      <x v="1"/>
    </i>
    <i t="grand">
      <x/>
    </i>
  </rowItems>
  <colItems count="1">
    <i/>
  </colItems>
  <dataFields count="1">
    <dataField name="Antal af Du har svaret &quot;nej&quot;- ønsker du, at der skal tages hånd om problemet?_x000a_(Det forudsætter, at du tager kontakt til TR, arbejdsmiljørepræsentant eller leder)" fld="3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93EDFB-53DB-432F-B13A-EADD3870CD2E}" name="Pivottabel13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H111:I114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3"/>
  </rowFields>
  <rowItems count="3">
    <i>
      <x/>
    </i>
    <i>
      <x v="1"/>
    </i>
    <i t="grand">
      <x/>
    </i>
  </rowItems>
  <colItems count="1">
    <i/>
  </colItems>
  <dataFields count="1">
    <dataField name="Antal af Har du talt med nogen på din arbejdsplads om problemet?2" fld="3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95A3E9-9C83-4393-8DB2-850FD06463C7}" name="Pivottabel18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4">
  <location ref="H137:I139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m="1" x="3"/>
        <item m="1" x="4"/>
        <item m="1" x="2"/>
        <item x="1"/>
        <item h="1" x="0"/>
        <item h="1" m="1" x="5"/>
        <item t="default"/>
      </items>
    </pivotField>
    <pivotField showAll="0"/>
    <pivotField showAll="0"/>
    <pivotField showAll="0"/>
  </pivotFields>
  <rowFields count="1">
    <field x="37"/>
  </rowFields>
  <rowItems count="2">
    <i>
      <x v="3"/>
    </i>
    <i t="grand">
      <x/>
    </i>
  </rowItems>
  <colItems count="1">
    <i/>
  </colItems>
  <dataFields count="1">
    <dataField name="Antal af Fra hvem har du været udsat for uønsket seksuel opmærksomhed?" fld="37" subtotal="count" baseField="0" baseItem="0"/>
  </dataFields>
  <chartFormats count="1"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E64C76-501D-4CFD-9FD7-4F47AE6A89CE}" name="Pivottabel12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3">
  <location ref="H103:I106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m="1" x="4"/>
        <item m="1" x="5"/>
        <item x="1"/>
        <item x="2"/>
        <item h="1"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2"/>
  </rowFields>
  <rowItems count="3">
    <i>
      <x v="2"/>
    </i>
    <i>
      <x v="3"/>
    </i>
    <i t="grand">
      <x/>
    </i>
  </rowItems>
  <colItems count="1">
    <i/>
  </colItems>
  <dataFields count="1">
    <dataField name="Antal af Fra hvem har du været udsat for fysisk vold?" fld="32" subtotal="count" baseField="0" baseItem="0"/>
  </dataFields>
  <chartFormats count="1"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240E8D-99F8-426B-8D7B-EA3C7B9D92C2}" name="Pivottabel21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U22:U23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Jeg er generelt ikke udsat for ubekvemme arbejdsstillinger" fld="7" subtotal="average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261C11-DDAF-4014-8D68-9112903CF24D}" name="Pivottabel11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3">
  <location ref="H93:I95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h="1" x="0"/>
        <item x="2"/>
        <item m="1" x="4"/>
        <item m="1" x="5"/>
        <item m="1" x="6"/>
        <item h="1" m="1" x="3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1"/>
  </rowFields>
  <rowItems count="2">
    <i>
      <x v="1"/>
    </i>
    <i t="grand">
      <x/>
    </i>
  </rowItems>
  <colItems count="1">
    <i/>
  </colItems>
  <dataFields count="1">
    <dataField name="Antal af Har du indenfor de seneste 12 måneder været udsat for fysisk vold i forbindelse med dit arbejde på HF &amp; VUC Nordsjælland?" fld="31" subtotal="count" baseField="0" baseItem="0"/>
  </dataFields>
  <chartFormats count="1"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B791FF-8576-40E0-84BB-5740D929826D}" name="Pivottabel9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5">
  <location ref="H69:I71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m="1" x="3"/>
        <item m="1" x="4"/>
        <item x="1"/>
        <item m="1" x="5"/>
        <item h="1" x="0"/>
        <item h="1"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7"/>
  </rowFields>
  <rowItems count="2">
    <i>
      <x v="2"/>
    </i>
    <i t="grand">
      <x/>
    </i>
  </rowItems>
  <colItems count="1">
    <i/>
  </colItems>
  <dataFields count="1">
    <dataField name="Antal af Fra hvem har du været udsat for trusler om vold fra din arbejdsplads?" fld="2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F126E1-A5C0-4539-ACF7-A40B1539BF32}" name="Pivottabel7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H82:I85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9"/>
  </rowFields>
  <rowItems count="3">
    <i>
      <x/>
    </i>
    <i>
      <x v="1"/>
    </i>
    <i t="grand">
      <x/>
    </i>
  </rowItems>
  <colItems count="1">
    <i/>
  </colItems>
  <dataFields count="1">
    <dataField name="Antal af Er der taget hånd om problemet?2" fld="2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EE903A-0F9B-4F6D-A72C-67D7FF5AE8E9}" name="Pivottabel1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H24:I26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h="1" x="0"/>
        <item x="1"/>
        <item m="1" x="3"/>
        <item m="1" x="4"/>
        <item m="1" x="5"/>
        <item h="1"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2">
    <i>
      <x v="1"/>
    </i>
    <i t="grand">
      <x/>
    </i>
  </rowItems>
  <colItems count="1">
    <i/>
  </colItems>
  <dataFields count="1">
    <dataField name="Antal af Har du indenfor de seneste 12 måneder været udsat for mobning i forbindelse med dit arbejde på HF &amp; VUC Nordsjælland?" fld="21" subtotal="count" baseField="0" baseItem="0"/>
  </dataFields>
  <formats count="4">
    <format dxfId="86">
      <pivotArea collapsedLevelsAreSubtotals="1" fieldPosition="0">
        <references count="1">
          <reference field="21" count="4">
            <x v="1"/>
            <x v="2"/>
            <x v="3"/>
            <x v="4"/>
          </reference>
        </references>
      </pivotArea>
    </format>
    <format dxfId="85">
      <pivotArea grandRow="1" outline="0" collapsedLevelsAreSubtotals="1" fieldPosition="0"/>
    </format>
    <format dxfId="84">
      <pivotArea dataOnly="0" labelOnly="1" fieldPosition="0">
        <references count="1">
          <reference field="21" count="4">
            <x v="1"/>
            <x v="2"/>
            <x v="3"/>
            <x v="4"/>
          </reference>
        </references>
      </pivotArea>
    </format>
    <format dxfId="83">
      <pivotArea dataOnly="0" labelOnly="1" grandRow="1" outline="0" fieldPosition="0"/>
    </format>
  </formats>
  <chartFormats count="1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093DE1-6682-41F8-8585-85BB0244158E}" name="Pivottabel34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H6:I9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0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3">
    <i>
      <x/>
    </i>
    <i>
      <x v="1"/>
    </i>
    <i t="grand">
      <x/>
    </i>
  </rowItems>
  <colItems count="1">
    <i/>
  </colItems>
  <dataFields count="1">
    <dataField name="Antal af Har du indenfor de seneste 12 måneder haft sygefravær, der skyldes forhold på arbejdspladsen (HF &amp; VUC Nordsjælland?" fld="19" subtotal="count" baseField="0" baseItem="0"/>
  </dataFields>
  <chartFormats count="4"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9" count="1" selected="0">
            <x v="0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19" count="1" selected="0">
            <x v="1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19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8C008E-99A4-4818-A9D3-E14154F23111}" name="Pivottabel20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H155:I158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ascending"/>
    <pivotField showAll="0"/>
    <pivotField showAll="0"/>
    <pivotField showAll="0"/>
    <pivotField showAll="0"/>
    <pivotField axis="axisRow" dataField="1" showAll="0">
      <items count="4">
        <item m="1" x="2"/>
        <item x="1"/>
        <item x="0"/>
        <item t="default"/>
      </items>
    </pivotField>
  </pivotFields>
  <rowFields count="1">
    <field x="40"/>
  </rowFields>
  <rowItems count="3">
    <i>
      <x v="1"/>
    </i>
    <i>
      <x v="2"/>
    </i>
    <i t="grand">
      <x/>
    </i>
  </rowItems>
  <colItems count="1">
    <i/>
  </colItems>
  <dataFields count="1">
    <dataField name="Antal af Du har svaret &quot;nej&quot;- ønsker du, at der skal tages hånd om problemet?_x000a_(Det forudsætter, at du tager kontakt til TR, arbejdsmiljørepræsentant eller leder)3" fld="4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F117AC-C57C-4214-B9B0-42FFCB2E86CD}" name="Pivottabel10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5">
  <location ref="H59:I61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h="1" x="0"/>
        <item x="1"/>
        <item m="1" x="3"/>
        <item m="1" x="4"/>
        <item m="1" x="5"/>
        <item h="1"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6"/>
  </rowFields>
  <rowItems count="2">
    <i>
      <x v="1"/>
    </i>
    <i t="grand">
      <x/>
    </i>
  </rowItems>
  <colItems count="1">
    <i/>
  </colItems>
  <dataFields count="1">
    <dataField name="Antal af Har du indenfor de seneste 12 måneder været udsat for trusler og vold i forbindelse med dit arbejde på HF &amp; VUC Nordsjælland?" fld="26" subtotal="count" baseField="0" baseItem="0"/>
  </dataFields>
  <chartFormats count="1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BFE3E1-DE93-4DCC-9291-FD58BC9D1CAE}" name="Pivottabel4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H47:I51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ntal af Er der taget hånd om problemet?" fld="24" subtotal="count" baseField="0" baseItem="0"/>
  </dataFields>
  <formats count="6">
    <format dxfId="92">
      <pivotArea type="all" dataOnly="0" outline="0" fieldPosition="0"/>
    </format>
    <format dxfId="91">
      <pivotArea outline="0" collapsedLevelsAreSubtotals="1" fieldPosition="0"/>
    </format>
    <format dxfId="90">
      <pivotArea field="24" type="button" dataOnly="0" labelOnly="1" outline="0" axis="axisRow" fieldPosition="0"/>
    </format>
    <format dxfId="89">
      <pivotArea dataOnly="0" labelOnly="1" fieldPosition="0">
        <references count="1">
          <reference field="24" count="0"/>
        </references>
      </pivotArea>
    </format>
    <format dxfId="88">
      <pivotArea dataOnly="0" labelOnly="1" grandRow="1" outline="0" fieldPosition="0"/>
    </format>
    <format dxfId="8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726084-313E-43F8-8119-C8B05B384442}" name="Pivottabel3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H42:I46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ntal af Har du talt med nogen på arbejdspladsen om det?" fld="23" subtotal="count" baseField="0" baseItem="0"/>
  </dataFields>
  <formats count="6">
    <format dxfId="98">
      <pivotArea type="all" dataOnly="0" outline="0" fieldPosition="0"/>
    </format>
    <format dxfId="97">
      <pivotArea outline="0" collapsedLevelsAreSubtotals="1" fieldPosition="0"/>
    </format>
    <format dxfId="96">
      <pivotArea field="23" type="button" dataOnly="0" labelOnly="1" outline="0" axis="axisRow" fieldPosition="0"/>
    </format>
    <format dxfId="95">
      <pivotArea dataOnly="0" labelOnly="1" fieldPosition="0">
        <references count="1">
          <reference field="23" count="0"/>
        </references>
      </pivotArea>
    </format>
    <format dxfId="94">
      <pivotArea dataOnly="0" labelOnly="1" grandRow="1" outline="0" fieldPosition="0"/>
    </format>
    <format dxfId="9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05DD7D-4BA8-43D5-8051-AF9FFA691B55}" name="Pivottabel5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H52:I54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h="1" x="0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5"/>
  </rowFields>
  <rowItems count="2">
    <i>
      <x/>
    </i>
    <i t="grand">
      <x/>
    </i>
  </rowItems>
  <colItems count="1">
    <i/>
  </colItems>
  <dataFields count="1">
    <dataField name="Antal af Du har svaret &quot;nej&quot; - ønsker du, at der skal tages hånd om problemet?_x000a_(Det forudsætter, at du vil gå til TR, arbejdsmiljørepræsentant eller leder)" fld="25" subtotal="count" baseField="25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654BF5-ECA8-497C-ABE3-00B05AE746B1}" name="Pivottabel29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AA30:AA31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Jeg ved, hvor hjertestarteren er på mit arbejdssted" fld="18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3041EB-3AA3-42DA-B8F0-CF319AC58772}" name="Pivottabel35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H12:H13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Hvilke årsager har der været til sygefraværet?" dataField="1" showAll="0" includeNewItemsInFilter="1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Antal af Hvilke årsager har der været til sygefraværet?" fld="2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C2A546-40D2-4EF2-92BA-6AE61CEDA5F3}" name="Pivottabel15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2">
  <location ref="H121:I123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4">
        <item m="1" x="2"/>
        <item x="1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35"/>
  </rowFields>
  <rowItems count="2">
    <i>
      <x v="1"/>
    </i>
    <i t="grand">
      <x/>
    </i>
  </rowItems>
  <colItems count="1">
    <i/>
  </colItems>
  <dataFields count="1">
    <dataField name="Antal af Du har svaret &quot;nej&quot;- ønsker du, at der skal tages hånd om problemet?_x000a_(Det forudsætter, at du tager kontakt til TR, arbejdsmiljørepræsentant eller leder)2" fld="3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0DFBC8-CFAA-4661-9587-46AD9DFAED3E}" name="Pivottabel17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H145:I149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2"/>
        <item x="1"/>
        <item x="0"/>
        <item t="default"/>
      </items>
    </pivotField>
    <pivotField showAll="0"/>
    <pivotField showAll="0"/>
  </pivotFields>
  <rowFields count="1">
    <field x="3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ntal af Har du talt med nogen på din arbejdsplads om problemet?3" fld="3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5BCB4D-C52B-4B8F-90F5-7E7009E6229A}" name="Pivottabel14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H116:I119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34"/>
  </rowFields>
  <rowItems count="3">
    <i>
      <x/>
    </i>
    <i>
      <x v="1"/>
    </i>
    <i t="grand">
      <x/>
    </i>
  </rowItems>
  <colItems count="1">
    <i/>
  </colItems>
  <dataFields count="1">
    <dataField name="Antal af Er der taget hånd om problemet?3" fld="3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30B25D-4C6B-426B-993A-23DEF5E7E417}" name="Pivottabel16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H150:I154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</pivotFields>
  <rowFields count="1">
    <field x="3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ntal af Er der taget hånd om problemet?4" fld="3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C594A7-8F3F-4291-A29A-CB8ED6301078}" name="Pivottabel19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4">
  <location ref="H127:I129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9">
        <item h="1" x="0"/>
        <item x="1"/>
        <item m="1" x="3"/>
        <item m="1" x="4"/>
        <item m="1" x="5"/>
        <item h="1" m="1" x="2"/>
        <item m="1" x="7"/>
        <item m="1" x="6"/>
        <item t="default"/>
      </items>
    </pivotField>
    <pivotField showAll="0"/>
    <pivotField showAll="0"/>
    <pivotField showAll="0"/>
    <pivotField showAll="0"/>
  </pivotFields>
  <rowFields count="1">
    <field x="36"/>
  </rowFields>
  <rowItems count="2">
    <i>
      <x v="1"/>
    </i>
    <i t="grand">
      <x/>
    </i>
  </rowItems>
  <colItems count="1">
    <i/>
  </colItems>
  <dataFields count="1">
    <dataField name="Antal af Har du indenfor de seneste 12 måneder været udsat for uønsket seksuel opmærksomhed i forbindelse med dit arbejde på HF &amp; VUC Nordsjælland?" fld="36" subtotal="count" baseField="0" baseItem="0"/>
  </dataFields>
  <chartFormats count="1"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11714D-B744-4BEE-8948-39470F60680B}" name="Pivottabel2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H34:I37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m="1" x="5"/>
        <item m="1" x="4"/>
        <item x="2"/>
        <item x="1"/>
        <item h="1" x="0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3">
    <i>
      <x v="2"/>
    </i>
    <i>
      <x v="3"/>
    </i>
    <i t="grand">
      <x/>
    </i>
  </rowItems>
  <colItems count="1">
    <i/>
  </colItems>
  <dataFields count="1">
    <dataField name="Antal af Fra hvem har du været udsat fra mobning på din arbejdsplads?" fld="22" subtotal="count" baseField="0" baseItem="0"/>
  </dataFields>
  <formats count="6">
    <format dxfId="104">
      <pivotArea type="all" dataOnly="0" outline="0" fieldPosition="0"/>
    </format>
    <format dxfId="103">
      <pivotArea outline="0" collapsedLevelsAreSubtotals="1" fieldPosition="0"/>
    </format>
    <format dxfId="102">
      <pivotArea field="22" type="button" dataOnly="0" labelOnly="1" outline="0" axis="axisRow" fieldPosition="0"/>
    </format>
    <format dxfId="101">
      <pivotArea dataOnly="0" labelOnly="1" fieldPosition="0">
        <references count="1">
          <reference field="22" count="0"/>
        </references>
      </pivotArea>
    </format>
    <format dxfId="100">
      <pivotArea dataOnly="0" labelOnly="1" grandRow="1" outline="0" fieldPosition="0"/>
    </format>
    <format dxfId="99">
      <pivotArea dataOnly="0" labelOnly="1" outline="0" axis="axisValues" fieldPosition="0"/>
    </format>
  </formats>
  <chartFormats count="1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32F22D-CC6B-4AFE-94C9-92EC80CA2763}" name="Pivottabel16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R14:R15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Jeg er generelt ikke udsat for ubekvemme arbejdsstillinger" fld="7" subtotal="average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10498F-AEF2-4662-8058-E74CD41281D2}" name="Pivottabel14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O39:P45" firstHeaderRow="1" firstDataRow="1" firstDataCol="1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axis="axisRow" dataField="1" showAll="0">
      <items count="6">
        <item x="2"/>
        <item x="3"/>
        <item x="4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Gennemsnit af Mine arbejdsredskaber kan indstilles til mine behov" fld="6" subtotal="average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0BB596-719D-4B87-BD75-01D199F98181}" name="Pivottabel28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AA21:AA22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Arbejdspladsen har tilstrækkelig fokus på forebyggelse og håndtering af arbejdsulykker" fld="17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B2F76C-0E39-4326-8A7F-F899AFA97474}" name="Pivottabel24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X13:X14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Jeg bliver ikke generet af støj omkring mit arbejdssted" fld="11" subtotal="average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CBA4E8-040C-48C9-9319-A693C002AA9F}" name="Pivottabel30" cacheId="0" applyNumberFormats="0" applyBorderFormats="0" applyFontFormats="0" applyPatternFormats="0" applyAlignmentFormats="0" applyWidthHeightFormats="1" dataCaption="Værdier" updatedVersion="8" minRefreshableVersion="3" useAutoFormatting="1" itemPrintTitles="1" createdVersion="7" indent="0" outline="1" outlineData="1" multipleFieldFilters="0" chartFormat="1">
  <location ref="AA13:AA14" firstHeaderRow="1" firstDataRow="1" firstDataCol="0"/>
  <pivotFields count="41">
    <pivotField showAll="0">
      <items count="4">
        <item x="1"/>
        <item x="0"/>
        <item m="1" x="2"/>
        <item t="default"/>
      </items>
    </pivotField>
    <pivotField showAll="0">
      <items count="5">
        <item h="1" x="2"/>
        <item h="1" x="1"/>
        <item x="0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Gennemsnit af Jeg er informeret om de relevante procedurer ved brand, overfald og lignende" fld="16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2" connectionId="5" xr16:uid="{16649220-CCEC-43F7-9C31-A66055B61104}" autoFormatId="16" applyNumberFormats="0" applyBorderFormats="0" applyFontFormats="0" applyPatternFormats="0" applyAlignmentFormats="0" applyWidthHeightFormats="0">
  <queryTableRefresh nextId="3">
    <queryTableFields count="2">
      <queryTableField id="1" name="Hvilke årsager har der været til sygefraværet?_x000a_(der kan angives flere svar).1" tableColumnId="1"/>
      <queryTableField id="2" name="Antal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connectionId="4" xr16:uid="{B8B1C1E8-C9E1-425B-99CE-D9FC896CF9CD}" autoFormatId="16" applyNumberFormats="0" applyBorderFormats="0" applyFontFormats="0" applyPatternFormats="0" applyAlignmentFormats="0" applyWidthHeightFormats="0">
  <queryTableRefresh nextId="4">
    <queryTableFields count="1">
      <queryTableField id="1" name="Hvilke årsager har der været til sygefraværet?_x000a_(der kan angives flere svar).1" tableColumnId="1"/>
    </queryTableFields>
    <queryTableDeletedFields count="2">
      <deletedField name="Hvilke årsager har der været til sygefraværet?_x000a_(der kan angives flere svar).3"/>
      <deletedField name="Hvilke årsager har der været til sygefraværet?_x000a_(der kan angives flere svar).2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connectionId="1" xr16:uid="{5D0AFF4C-7CA0-4F23-BBAB-628C9D11BB95}" autoFormatId="16" applyNumberFormats="0" applyBorderFormats="0" applyFontFormats="0" applyPatternFormats="0" applyAlignmentFormats="0" applyWidthHeightFormats="0">
  <queryTableRefresh nextId="3">
    <queryTableFields count="2">
      <queryTableField id="1" name="Jeg har ikke haft sygefravær;" tableColumnId="1"/>
      <queryTableField id="2" name="Antal" tableColumnId="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connectionId="2" xr16:uid="{C2DFD0E0-0015-478D-A960-06ADE008449B}" autoFormatId="16" applyNumberFormats="0" applyBorderFormats="0" applyFontFormats="0" applyPatternFormats="0" applyAlignmentFormats="0" applyWidthHeightFormats="0">
  <queryTableRefresh nextId="11">
    <queryTableFields count="10">
      <queryTableField id="1" name="Hvilke årsager har der været til sygefraværet?_x000a_(der kan angives flere svar).1" tableColumnId="1"/>
      <queryTableField id="2" name="Hvilke årsager har der været til sygefraværet?_x000a_(der kan angives flere svar).2" tableColumnId="2"/>
      <queryTableField id="3" name="Hvilke årsager har der været til sygefraværet?_x000a_(der kan angives flere svar).3" tableColumnId="3"/>
      <queryTableField id="4" name="Hvilke årsager har der været til sygefraværet?_x000a_(der kan angives flere svar).4" tableColumnId="4"/>
      <queryTableField id="5" name="Hvilke årsager har der været til sygefraværet?_x000a_(der kan angives flere svar).5" tableColumnId="5"/>
      <queryTableField id="6" name="Hvilke årsager har der været til sygefraværet?_x000a_(der kan angives flere svar).6" tableColumnId="6"/>
      <queryTableField id="7" name="Hvilke årsager har der været til sygefraværet?_x000a_(der kan angives flere svar).7" tableColumnId="7"/>
      <queryTableField id="8" name="Hvilke årsager har der været til sygefraværet?_x000a_(der kan angives flere svar).8" tableColumnId="8"/>
      <queryTableField id="9" name="Hvilke årsager har der været til sygefraværet?_x000a_(der kan angives flere svar).9" tableColumnId="9"/>
      <queryTableField id="10" name="Hvilke årsager har der været til sygefraværet?_x000a_(der kan angives flere svar).10" tableColumnId="10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Hvor_har_du_hovedarbejdsted?1" xr10:uid="{CAFE04CF-4910-4921-8B58-E489EC7967F8}" sourceName="Hvor har du hovedarbejdsted?">
  <pivotTables>
    <pivotTable tabId="2" name="Pivottabel7"/>
    <pivotTable tabId="2" name="Pivottabel6"/>
    <pivotTable tabId="3" name="Pivottabel31"/>
    <pivotTable tabId="3" name="Pivottabel30"/>
    <pivotTable tabId="3" name="Pivottabel29"/>
    <pivotTable tabId="3" name="Pivottabel28"/>
    <pivotTable tabId="3" name="Pivottabel27"/>
    <pivotTable tabId="3" name="Pivottabel26"/>
    <pivotTable tabId="3" name="Pivottabel25"/>
    <pivotTable tabId="3" name="Pivottabel24"/>
    <pivotTable tabId="3" name="Pivottabel23"/>
    <pivotTable tabId="3" name="Pivottabel22"/>
    <pivotTable tabId="3" name="Pivottabel21"/>
    <pivotTable tabId="3" name="Pivottabel20"/>
    <pivotTable tabId="3" name="Pivottabel19"/>
    <pivotTable tabId="3" name="Pivottabel18"/>
    <pivotTable tabId="3" name="Pivottabel17"/>
    <pivotTable tabId="3" name="Pivottabel16"/>
    <pivotTable tabId="3" name="Pivottabel15"/>
    <pivotTable tabId="3" name="Pivottabel14"/>
    <pivotTable tabId="3" name="Pivottabel13"/>
    <pivotTable tabId="3" name="Pivottabel12"/>
    <pivotTable tabId="3" name="Pivottabel11"/>
    <pivotTable tabId="3" name="Pivottabel10"/>
    <pivotTable tabId="16" name="Pivottabel34"/>
    <pivotTable tabId="16" name="Pivottabel35"/>
    <pivotTable tabId="16" name="Pivottabel1"/>
    <pivotTable tabId="16" name="Pivottabel10"/>
    <pivotTable tabId="16" name="Pivottabel11"/>
    <pivotTable tabId="16" name="Pivottabel12"/>
    <pivotTable tabId="16" name="Pivottabel13"/>
    <pivotTable tabId="16" name="Pivottabel14"/>
    <pivotTable tabId="16" name="Pivottabel15"/>
    <pivotTable tabId="16" name="Pivottabel2"/>
    <pivotTable tabId="16" name="Pivottabel3"/>
    <pivotTable tabId="16" name="Pivottabel4"/>
    <pivotTable tabId="16" name="Pivottabel5"/>
    <pivotTable tabId="16" name="Pivottabel6"/>
    <pivotTable tabId="16" name="Pivottabel7"/>
    <pivotTable tabId="16" name="Pivottabel8"/>
    <pivotTable tabId="16" name="Pivottabel9"/>
    <pivotTable tabId="16" name="Pivottabel16"/>
    <pivotTable tabId="16" name="Pivottabel17"/>
    <pivotTable tabId="16" name="Pivottabel18"/>
    <pivotTable tabId="16" name="Pivottabel19"/>
    <pivotTable tabId="16" name="Pivottabel20"/>
  </pivotTables>
  <data>
    <tabular pivotCacheId="2080156398" crossFilter="none">
      <items count="3">
        <i x="1" s="1"/>
        <i x="0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Jeg_er_ansat_som1" xr10:uid="{79326C55-9E22-4E90-8933-291D897980AC}" sourceName="Jeg er ansat som">
  <pivotTables>
    <pivotTable tabId="2" name="Pivottabel7"/>
    <pivotTable tabId="2" name="Pivottabel6"/>
    <pivotTable tabId="3" name="Pivottabel31"/>
    <pivotTable tabId="3" name="Pivottabel30"/>
    <pivotTable tabId="3" name="Pivottabel29"/>
    <pivotTable tabId="3" name="Pivottabel28"/>
    <pivotTable tabId="3" name="Pivottabel27"/>
    <pivotTable tabId="3" name="Pivottabel26"/>
    <pivotTable tabId="3" name="Pivottabel25"/>
    <pivotTable tabId="3" name="Pivottabel24"/>
    <pivotTable tabId="3" name="Pivottabel23"/>
    <pivotTable tabId="3" name="Pivottabel22"/>
    <pivotTable tabId="3" name="Pivottabel21"/>
    <pivotTable tabId="3" name="Pivottabel20"/>
    <pivotTable tabId="3" name="Pivottabel19"/>
    <pivotTable tabId="3" name="Pivottabel18"/>
    <pivotTable tabId="3" name="Pivottabel17"/>
    <pivotTable tabId="3" name="Pivottabel16"/>
    <pivotTable tabId="3" name="Pivottabel15"/>
    <pivotTable tabId="3" name="Pivottabel14"/>
    <pivotTable tabId="3" name="Pivottabel13"/>
    <pivotTable tabId="3" name="Pivottabel12"/>
    <pivotTable tabId="3" name="Pivottabel11"/>
    <pivotTable tabId="3" name="Pivottabel10"/>
    <pivotTable tabId="16" name="Pivottabel34"/>
    <pivotTable tabId="16" name="Pivottabel35"/>
    <pivotTable tabId="16" name="Pivottabel1"/>
    <pivotTable tabId="16" name="Pivottabel10"/>
    <pivotTable tabId="16" name="Pivottabel11"/>
    <pivotTable tabId="16" name="Pivottabel12"/>
    <pivotTable tabId="16" name="Pivottabel13"/>
    <pivotTable tabId="16" name="Pivottabel14"/>
    <pivotTable tabId="16" name="Pivottabel15"/>
    <pivotTable tabId="16" name="Pivottabel4"/>
    <pivotTable tabId="16" name="Pivottabel5"/>
    <pivotTable tabId="16" name="Pivottabel6"/>
    <pivotTable tabId="16" name="Pivottabel7"/>
    <pivotTable tabId="16" name="Pivottabel8"/>
    <pivotTable tabId="16" name="Pivottabel9"/>
    <pivotTable tabId="16" name="Pivottabel16"/>
    <pivotTable tabId="16" name="Pivottabel17"/>
    <pivotTable tabId="16" name="Pivottabel18"/>
    <pivotTable tabId="16" name="Pivottabel19"/>
    <pivotTable tabId="16" name="Pivottabel20"/>
    <pivotTable tabId="16" name="Pivottabel2"/>
    <pivotTable tabId="16" name="Pivottabel3"/>
  </pivotTables>
  <data>
    <tabular pivotCacheId="2080156398">
      <items count="4">
        <i x="2"/>
        <i x="1"/>
        <i x="0" s="1"/>
        <i x="3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Hovedarbejdssted" xr10:uid="{B6C09E17-283B-4C7F-9D49-5CBA1499D1CD}" cache="Udsnit_Hvor_har_du_hovedarbejdsted?1" caption="Hovedarbejdssted" rowHeight="241300"/>
  <slicer name="Jeg er ansat som" xr10:uid="{CEF19D27-7D8A-4F8F-A862-2E374DCAE2A8}" cache="Udsnit_Jeg_er_ansat_som1" caption="Stilling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Hovedarbejdssted 1" xr10:uid="{7F069083-A946-461B-8889-295AC7BE7061}" cache="Udsnit_Hvor_har_du_hovedarbejdsted?1" caption="Hovedarbejdssted" startItem="1" rowHeight="241300"/>
  <slicer name="Jeg er ansat som 1" xr10:uid="{D5A0BC23-425C-48EF-B633-7564D70FC38D}" cache="Udsnit_Jeg_er_ansat_som1" caption="Stilling" rowHeight="241300"/>
</slicer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E09F6F-4ED9-43C2-AE4B-7151CD48BAE0}" name="Tabel2" displayName="Tabel2" ref="B7:D10" headerRowCount="0" totalsRowShown="0" headerRowDxfId="126">
  <tableColumns count="3">
    <tableColumn id="1" xr3:uid="{68A1D7FA-C208-44C6-A7E4-86F7C2FD9F8B}" name="Kolonne1" headerRowDxfId="125" dataDxfId="124"/>
    <tableColumn id="2" xr3:uid="{B49E59B3-8AB0-4536-B286-C7532C001AE7}" name="Kolonne2" headerRowDxfId="123" dataDxfId="122"/>
    <tableColumn id="3" xr3:uid="{FF25C8D2-4FFA-4884-B89B-6AFCAD6A4705}" name="Kolonne3" headerRowDxfId="121" dataDxfId="120">
      <calculatedColumnFormula>GETPIVOTDATA("Jeg har generelt et godt fysisk arbejdsmiljø",$O$5)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78733F-FC83-4AAC-A5CA-42F609D150DC}" name="Tabel24" displayName="Tabel24" ref="B14:D17" headerRowCount="0" totalsRowShown="0" headerRowDxfId="119">
  <tableColumns count="3">
    <tableColumn id="1" xr3:uid="{369A55FA-CBB1-4DC3-B184-E6870A44274C}" name="Nr" headerRowDxfId="118" dataDxfId="117"/>
    <tableColumn id="2" xr3:uid="{63C24C66-D84B-4549-AB9E-19DF7F2908C9}" name="Spørgsmål" headerRowDxfId="116" dataDxfId="115"/>
    <tableColumn id="3" xr3:uid="{A53CCCE8-0E6D-4159-9225-D7BA618F50DF}" name="Gennemsnitlig bedømmelse" headerRowDxfId="114" dataDxfId="113">
      <calculatedColumnFormula>GETPIVOTDATA("Jeg har generelt et godt fysisk arbejdsmiljø",$O$5)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AED5439-305C-4B15-A7AB-13FFC1B36E1C}" name="Tabel245" displayName="Tabel245" ref="B20:D24" headerRowCount="0" totalsRowShown="0" headerRowDxfId="112" dataDxfId="111">
  <tableColumns count="3">
    <tableColumn id="1" xr3:uid="{0EF25917-4D31-4DF0-AD96-B0C15422B887}" name="Nr" headerRowDxfId="110" dataDxfId="109"/>
    <tableColumn id="2" xr3:uid="{25E9D03B-A205-42AA-A888-7114486664C8}" name="Spørgsmål" headerRowDxfId="108" dataDxfId="107"/>
    <tableColumn id="3" xr3:uid="{158B9256-D041-42E8-AF9C-C65466A2E4E1}" name="Gennemsnitlig bedømmelse" headerRowDxfId="106" dataDxfId="105">
      <calculatedColumnFormula>GETPIVOTDATA("Jeg har generelt et godt fysisk arbejdsmiljø",$O$5)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T98" totalsRowShown="0">
  <autoFilter ref="A1:AT98" xr:uid="{00000000-000C-0000-FFFF-FFFF00000000}"/>
  <tableColumns count="46">
    <tableColumn id="1" xr3:uid="{00000000-0010-0000-0000-000001000000}" name="ID" dataDxfId="82"/>
    <tableColumn id="2" xr3:uid="{00000000-0010-0000-0000-000002000000}" name="Starttidspunkt" dataDxfId="81"/>
    <tableColumn id="3" xr3:uid="{00000000-0010-0000-0000-000003000000}" name="Færdiggørelsestidspunkt" dataDxfId="80"/>
    <tableColumn id="4" xr3:uid="{00000000-0010-0000-0000-000004000000}" name="Mail" dataDxfId="79"/>
    <tableColumn id="5" xr3:uid="{00000000-0010-0000-0000-000005000000}" name="Navn" dataDxfId="78"/>
    <tableColumn id="6" xr3:uid="{00000000-0010-0000-0000-000006000000}" name="Hvor har du hovedarbejdsted?" dataDxfId="77"/>
    <tableColumn id="7" xr3:uid="{00000000-0010-0000-0000-000007000000}" name="Jeg er ansat som" dataDxfId="76"/>
    <tableColumn id="8" xr3:uid="{00000000-0010-0000-0000-000008000000}" name="Jeg har generelt et godt fysisk arbejdsmiljø" dataDxfId="75"/>
    <tableColumn id="9" xr3:uid="{00000000-0010-0000-0000-000009000000}" name="Jeg har de nødvendige arbejdsredskaber til at udføre mit arbejde" dataDxfId="74"/>
    <tableColumn id="10" xr3:uid="{00000000-0010-0000-0000-00000A000000}" name="De fysiske rammer understøtter mit arbejde" dataDxfId="73"/>
    <tableColumn id="11" xr3:uid="{00000000-0010-0000-0000-00000B000000}" name="Der er ordentligt og rydeligt omkring mit arbejdssted" dataDxfId="72"/>
    <tableColumn id="12" xr3:uid="{00000000-0010-0000-0000-00000C000000}" name="Mine arbejdsredskaber kan indstilles til mine behov" dataDxfId="71"/>
    <tableColumn id="13" xr3:uid="{00000000-0010-0000-0000-00000D000000}" name="Jeg er generelt ikke udsat for ubekvemme arbejdsstillinger" dataDxfId="70"/>
    <tableColumn id="14" xr3:uid="{00000000-0010-0000-0000-00000E000000}" name="Jeg er generelt ikke udsat for ensidigt, belastende arbejde" dataDxfId="69"/>
    <tableColumn id="15" xr3:uid="{00000000-0010-0000-0000-00000F000000}" name="Jeg er instrueret i gode arbejdsstillinger" dataDxfId="68"/>
    <tableColumn id="16" xr3:uid="{00000000-0010-0000-0000-000010000000}" name="Indeklimaet omkring mit arbejdssted er tilfredsstillende" dataDxfId="67"/>
    <tableColumn id="17" xr3:uid="{00000000-0010-0000-0000-000011000000}" name="Jeg bliver ikke generet af støj omkring mit arbejdssted" dataDxfId="66"/>
    <tableColumn id="18" xr3:uid="{00000000-0010-0000-0000-000012000000}" name="Rengøringen omkring mit arbejdssted er tilfredsstillende" dataDxfId="65"/>
    <tableColumn id="19" xr3:uid="{00000000-0010-0000-0000-000013000000}" name="Belysningen omkring mit arbejdssted er tilfredsstillende" dataDxfId="64"/>
    <tableColumn id="20" xr3:uid="{00000000-0010-0000-0000-000014000000}" name="Jeg oplever ikke belastninger på grund af kemiske produkter og stoffer" dataDxfId="63"/>
    <tableColumn id="21" xr3:uid="{00000000-0010-0000-0000-000015000000}" name="Jeg har modtaget den instruktion og uddannelse som skal til for at varetage mit arbejde forsvarligt" dataDxfId="62"/>
    <tableColumn id="22" xr3:uid="{00000000-0010-0000-0000-000016000000}" name="Jeg er informeret om de relevante procedurer ved brand, overfald og lignende" dataDxfId="61"/>
    <tableColumn id="23" xr3:uid="{00000000-0010-0000-0000-000017000000}" name="Arbejdspladsen har tilstrækkelig fokus på forebyggelse og håndtering af arbejdsulykker" dataDxfId="60"/>
    <tableColumn id="24" xr3:uid="{00000000-0010-0000-0000-000018000000}" name="Jeg ved, hvor hjertestarteren er på mit arbejdssted" dataDxfId="59"/>
    <tableColumn id="25" xr3:uid="{00000000-0010-0000-0000-000019000000}" name="Har du indenfor de seneste 12 måneder haft sygefravær, der skyldes forhold på arbejdspladsen (HF &amp; VUC Nordsjælland?" dataDxfId="58"/>
    <tableColumn id="26" xr3:uid="{00000000-0010-0000-0000-00001A000000}" name="Hvilke årsager har der været til sygefraværet?_x000a_(der kan angives flere svar)" dataDxfId="57"/>
    <tableColumn id="27" xr3:uid="{00000000-0010-0000-0000-00001B000000}" name="Har du indenfor de seneste 12 måneder været udsat for mobning i forbindelse med dit arbejde på HF &amp; VUC Nordsjælland?" dataDxfId="56"/>
    <tableColumn id="28" xr3:uid="{00000000-0010-0000-0000-00001C000000}" name="Fra hvem har du været udsat fra mobning på din arbejdsplads?" dataDxfId="55"/>
    <tableColumn id="29" xr3:uid="{00000000-0010-0000-0000-00001D000000}" name="Har du talt med nogen på arbejdspladsen om det?" dataDxfId="54"/>
    <tableColumn id="30" xr3:uid="{00000000-0010-0000-0000-00001E000000}" name="Er der taget hånd om problemet?" dataDxfId="53"/>
    <tableColumn id="31" xr3:uid="{00000000-0010-0000-0000-00001F000000}" name="Du har svaret &quot;nej&quot; - ønsker du, at der skal tages hånd om problemet?_x000a_(Det forudsætter, at du vil gå til TR, arbejdsmiljørepræsentant eller leder)" dataDxfId="52"/>
    <tableColumn id="32" xr3:uid="{00000000-0010-0000-0000-000020000000}" name="Har du indenfor de seneste 12 måneder været udsat for trusler og vold i forbindelse med dit arbejde på HF &amp; VUC Nordsjælland?" dataDxfId="51"/>
    <tableColumn id="33" xr3:uid="{00000000-0010-0000-0000-000021000000}" name="Fra hvem har du været udsat for trusler om vold fra din arbejdsplads?" dataDxfId="50"/>
    <tableColumn id="34" xr3:uid="{00000000-0010-0000-0000-000022000000}" name="Har du talt med nogen på din arbejdsplads om problemet?" dataDxfId="49"/>
    <tableColumn id="35" xr3:uid="{00000000-0010-0000-0000-000023000000}" name="Er der taget hånd om problemet?2" dataDxfId="48"/>
    <tableColumn id="36" xr3:uid="{00000000-0010-0000-0000-000024000000}" name="Du har svaret &quot;nej&quot;- ønsker du, at der skal tages hånd om problemet?_x000a_(Det forudsætter, at du tager kontakt til TR, arbejdsmiljørepræsentant eller leder)" dataDxfId="47"/>
    <tableColumn id="37" xr3:uid="{00000000-0010-0000-0000-000025000000}" name="Har du indenfor de seneste 12 måneder været udsat for fysisk vold i forbindelse med dit arbejde på HF &amp; VUC Nordsjælland?" dataDxfId="46"/>
    <tableColumn id="38" xr3:uid="{00000000-0010-0000-0000-000026000000}" name="Fra hvem har du været udsat for fysisk vold?" dataDxfId="45"/>
    <tableColumn id="39" xr3:uid="{00000000-0010-0000-0000-000027000000}" name="Har du talt med nogen på din arbejdsplads om problemet?2" dataDxfId="44"/>
    <tableColumn id="40" xr3:uid="{00000000-0010-0000-0000-000028000000}" name="Er der taget hånd om problemet?3" dataDxfId="43"/>
    <tableColumn id="41" xr3:uid="{00000000-0010-0000-0000-000029000000}" name="Du har svaret &quot;nej&quot;- ønsker du, at der skal tages hånd om problemet?_x000a_(Det forudsætter, at du tager kontakt til TR, arbejdsmiljørepræsentant eller leder)2" dataDxfId="42"/>
    <tableColumn id="42" xr3:uid="{00000000-0010-0000-0000-00002A000000}" name="Har du indenfor de seneste 12 måneder været udsat for uønsket seksuel opmærksomhed i forbindelse med dit arbejde på HF &amp; VUC Nordsjælland?" dataDxfId="41"/>
    <tableColumn id="43" xr3:uid="{00000000-0010-0000-0000-00002B000000}" name="Fra hvem har du været udsat for uønsket seksuel opmærksomhed?" dataDxfId="40"/>
    <tableColumn id="44" xr3:uid="{00000000-0010-0000-0000-00002C000000}" name="Har du talt med nogen på din arbejdsplads om problemet?3" dataDxfId="39"/>
    <tableColumn id="45" xr3:uid="{00000000-0010-0000-0000-00002D000000}" name="Er der taget hånd om problemet?4" dataDxfId="38"/>
    <tableColumn id="46" xr3:uid="{00000000-0010-0000-0000-00002E000000}" name="Du har svaret &quot;nej&quot;- ønsker du, at der skal tages hånd om problemet?_x000a_(Det forudsætter, at du tager kontakt til TR, arbejdsmiljørepræsentant eller leder)3" dataDxfId="3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A900D4A-4E30-432C-B72B-5655C020CF6A}" name="Tabel8__3" displayName="Tabel8__3" ref="A1:B21" tableType="queryTable" totalsRowShown="0">
  <autoFilter ref="A1:B21" xr:uid="{BA900D4A-4E30-432C-B72B-5655C020CF6A}"/>
  <sortState xmlns:xlrd2="http://schemas.microsoft.com/office/spreadsheetml/2017/richdata2" ref="A2:B21">
    <sortCondition ref="B2:B21"/>
  </sortState>
  <tableColumns count="2">
    <tableColumn id="1" xr3:uid="{1C5E507C-E80C-4A74-8D82-369527DDAFD4}" uniqueName="1" name="Hvilke årsager har der været til sygefraværet?_x000a_(der kan angives flere svar).1" queryTableFieldId="1" dataDxfId="36"/>
    <tableColumn id="2" xr3:uid="{B9A3B086-53B8-45D5-9667-C3BE95AA0A6A}" uniqueName="2" name="Antal" queryTableFieldId="2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A68ABD0-1425-418C-BBCC-6641CFFC39D6}" name="Tabel8__2" displayName="Tabel8__2" ref="A1:A109" tableType="queryTable" totalsRowShown="0">
  <autoFilter ref="A1:A109" xr:uid="{FA68ABD0-1425-418C-BBCC-6641CFFC39D6}"/>
  <tableColumns count="1">
    <tableColumn id="1" xr3:uid="{1D300FAF-3CBD-41D4-8CC0-A4ADCB406E40}" uniqueName="1" name="Hvilke årsager har der været til sygefraværet?_x000a_(der kan angives flere svar).1" queryTableFieldId="1" dataDxfId="35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3B83D15-EDE6-4ECA-96D4-76BDA3FCC249}" name="Tabel5_2" displayName="Tabel5_2" ref="A1:B33" tableType="queryTable" totalsRowShown="0">
  <autoFilter ref="A1:B33" xr:uid="{C3B83D15-EDE6-4ECA-96D4-76BDA3FCC249}"/>
  <tableColumns count="2">
    <tableColumn id="1" xr3:uid="{369F17ED-7B1A-4E43-BE99-D2EDDE1A4895}" uniqueName="1" name="Jeg har ikke haft sygefravær;" queryTableFieldId="1" dataDxfId="34"/>
    <tableColumn id="2" xr3:uid="{A4FA76D7-327D-4973-A38B-8E71F7A26860}" uniqueName="2" name="Antal" queryTableFieldId="2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13F0E5B-3ED6-4B12-98E4-3372DB8E3F61}" name="Tabel6_2" displayName="Tabel6_2" ref="A1:J18" tableType="queryTable" totalsRowCount="1">
  <autoFilter ref="A1:J17" xr:uid="{413F0E5B-3ED6-4B12-98E4-3372DB8E3F61}"/>
  <tableColumns count="10">
    <tableColumn id="1" xr3:uid="{DC9E4F76-F1F1-43B1-A9A9-E9C0DAAA84A4}" uniqueName="1" name="Hvilke årsager har der været til sygefraværet?_x000a_(der kan angives flere svar).1" totalsRowFunction="custom" queryTableFieldId="1" dataDxfId="33" totalsRowDxfId="32">
      <totalsRowFormula>COUNTA(Tabel6_2[Hvilke årsager har der været til sygefraværet?
(der kan angives flere svar).1])</totalsRowFormula>
    </tableColumn>
    <tableColumn id="2" xr3:uid="{8C7251ED-F4B1-4DFA-9A15-A48DF963087C}" uniqueName="2" name="Hvilke årsager har der været til sygefraværet?_x000a_(der kan angives flere svar).2" totalsRowFunction="custom" queryTableFieldId="2" dataDxfId="31" totalsRowDxfId="30">
      <totalsRowFormula>COUNTA(Tabel6_2[Hvilke årsager har der været til sygefraværet?
(der kan angives flere svar).2])</totalsRowFormula>
    </tableColumn>
    <tableColumn id="3" xr3:uid="{83D5E175-A347-4008-8B6F-FFF8EA7EC6AC}" uniqueName="3" name="Hvilke årsager har der været til sygefraværet?_x000a_(der kan angives flere svar).3" totalsRowFunction="custom" queryTableFieldId="3" dataDxfId="29" totalsRowDxfId="28">
      <totalsRowFormula>COUNTA(Tabel6_2[Hvilke årsager har der været til sygefraværet?
(der kan angives flere svar).3])</totalsRowFormula>
    </tableColumn>
    <tableColumn id="4" xr3:uid="{1652F0BB-554B-4352-B232-941DBA0ED746}" uniqueName="4" name="Hvilke årsager har der været til sygefraværet?_x000a_(der kan angives flere svar).4" totalsRowFunction="custom" queryTableFieldId="4" dataDxfId="27" totalsRowDxfId="26">
      <totalsRowFormula>COUNTA(Tabel6_2[Hvilke årsager har der været til sygefraværet?
(der kan angives flere svar).4])</totalsRowFormula>
    </tableColumn>
    <tableColumn id="5" xr3:uid="{AE44165E-7608-4882-840A-40FBBF49C02A}" uniqueName="5" name="Hvilke årsager har der været til sygefraværet?_x000a_(der kan angives flere svar).5" totalsRowFunction="custom" queryTableFieldId="5" dataDxfId="25" totalsRowDxfId="24">
      <totalsRowFormula>COUNTA(Tabel6_2[Hvilke årsager har der været til sygefraværet?
(der kan angives flere svar).5])</totalsRowFormula>
    </tableColumn>
    <tableColumn id="6" xr3:uid="{C06979E5-D662-4A5D-96A6-FF438C19DA12}" uniqueName="6" name="Hvilke årsager har der været til sygefraværet?_x000a_(der kan angives flere svar).6" totalsRowFunction="custom" queryTableFieldId="6" dataDxfId="23" totalsRowDxfId="22">
      <totalsRowFormula>COUNTA(Tabel6_2[Hvilke årsager har der været til sygefraværet?
(der kan angives flere svar).6])</totalsRowFormula>
    </tableColumn>
    <tableColumn id="7" xr3:uid="{C81450AD-213B-45FE-9D60-4167649C4F2D}" uniqueName="7" name="Hvilke årsager har der været til sygefraværet?_x000a_(der kan angives flere svar).7" totalsRowFunction="custom" queryTableFieldId="7" dataDxfId="21" totalsRowDxfId="20">
      <totalsRowFormula>COUNTA(Tabel6_2[Hvilke årsager har der været til sygefraværet?
(der kan angives flere svar).7])</totalsRowFormula>
    </tableColumn>
    <tableColumn id="8" xr3:uid="{86452981-A89C-484C-94F3-C0FB53798F95}" uniqueName="8" name="Hvilke årsager har der været til sygefraværet?_x000a_(der kan angives flere svar).8" totalsRowFunction="custom" queryTableFieldId="8" dataDxfId="19" totalsRowDxfId="18">
      <totalsRowFormula>COUNTA(Tabel6_2[Hvilke årsager har der været til sygefraværet?
(der kan angives flere svar).8])</totalsRowFormula>
    </tableColumn>
    <tableColumn id="9" xr3:uid="{532402F2-AF37-4883-A438-F0A9422E1FF3}" uniqueName="9" name="Hvilke årsager har der været til sygefraværet?_x000a_(der kan angives flere svar).9" totalsRowFunction="custom" queryTableFieldId="9" dataDxfId="17" totalsRowDxfId="16">
      <totalsRowFormula>COUNTA(Tabel6_2[Hvilke årsager har der været til sygefraværet?
(der kan angives flere svar).9])</totalsRowFormula>
    </tableColumn>
    <tableColumn id="10" xr3:uid="{F0E1751D-EC61-40F4-B5EE-89356B95F416}" uniqueName="10" name="Hvilke årsager har der været til sygefraværet?_x000a_(der kan angives flere svar).10" totalsRowFunction="custom" queryTableFieldId="10" dataDxfId="15" totalsRowDxfId="14">
      <totalsRowFormula>COUNTA(Tabel6_2[Hvilke årsager har der været til sygefraværet?
(der kan angives flere svar).10])</totalsRowFormula>
    </tableColumn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CA2C234-83F9-4FC2-BD9C-F92EB1FFA0FF}" name="Tabel10" displayName="Tabel10" ref="A21:B27" totalsRowShown="0">
  <autoFilter ref="A21:B27" xr:uid="{CCA2C234-83F9-4FC2-BD9C-F92EB1FFA0FF}"/>
  <tableColumns count="2">
    <tableColumn id="1" xr3:uid="{6CBE0CE2-22EB-497E-8892-FD8FCFE59500}" name="Kolonne1"/>
    <tableColumn id="2" xr3:uid="{B6706882-D423-4D05-8C10-5C05A80A0353}" name="OB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0.xml"/><Relationship Id="rId13" Type="http://schemas.openxmlformats.org/officeDocument/2006/relationships/pivotTable" Target="../pivotTables/pivotTable15.xml"/><Relationship Id="rId18" Type="http://schemas.openxmlformats.org/officeDocument/2006/relationships/pivotTable" Target="../pivotTables/pivotTable20.xml"/><Relationship Id="rId26" Type="http://schemas.openxmlformats.org/officeDocument/2006/relationships/table" Target="../tables/table2.xml"/><Relationship Id="rId3" Type="http://schemas.openxmlformats.org/officeDocument/2006/relationships/pivotTable" Target="../pivotTables/pivotTable5.xml"/><Relationship Id="rId21" Type="http://schemas.openxmlformats.org/officeDocument/2006/relationships/pivotTable" Target="../pivotTables/pivotTable23.xml"/><Relationship Id="rId7" Type="http://schemas.openxmlformats.org/officeDocument/2006/relationships/pivotTable" Target="../pivotTables/pivotTable9.xml"/><Relationship Id="rId12" Type="http://schemas.openxmlformats.org/officeDocument/2006/relationships/pivotTable" Target="../pivotTables/pivotTable14.xml"/><Relationship Id="rId17" Type="http://schemas.openxmlformats.org/officeDocument/2006/relationships/pivotTable" Target="../pivotTables/pivotTable19.xml"/><Relationship Id="rId25" Type="http://schemas.openxmlformats.org/officeDocument/2006/relationships/table" Target="../tables/table1.xml"/><Relationship Id="rId2" Type="http://schemas.openxmlformats.org/officeDocument/2006/relationships/pivotTable" Target="../pivotTables/pivotTable4.xml"/><Relationship Id="rId16" Type="http://schemas.openxmlformats.org/officeDocument/2006/relationships/pivotTable" Target="../pivotTables/pivotTable18.xml"/><Relationship Id="rId20" Type="http://schemas.openxmlformats.org/officeDocument/2006/relationships/pivotTable" Target="../pivotTables/pivotTable22.xml"/><Relationship Id="rId1" Type="http://schemas.openxmlformats.org/officeDocument/2006/relationships/pivotTable" Target="../pivotTables/pivotTable3.xml"/><Relationship Id="rId6" Type="http://schemas.openxmlformats.org/officeDocument/2006/relationships/pivotTable" Target="../pivotTables/pivotTable8.xml"/><Relationship Id="rId11" Type="http://schemas.openxmlformats.org/officeDocument/2006/relationships/pivotTable" Target="../pivotTables/pivotTable13.xml"/><Relationship Id="rId24" Type="http://schemas.openxmlformats.org/officeDocument/2006/relationships/drawing" Target="../drawings/drawing2.xml"/><Relationship Id="rId5" Type="http://schemas.openxmlformats.org/officeDocument/2006/relationships/pivotTable" Target="../pivotTables/pivotTable7.xml"/><Relationship Id="rId15" Type="http://schemas.openxmlformats.org/officeDocument/2006/relationships/pivotTable" Target="../pivotTables/pivotTable17.xml"/><Relationship Id="rId23" Type="http://schemas.openxmlformats.org/officeDocument/2006/relationships/printerSettings" Target="../printerSettings/printerSettings2.bin"/><Relationship Id="rId28" Type="http://schemas.microsoft.com/office/2007/relationships/slicer" Target="../slicers/slicer1.xml"/><Relationship Id="rId10" Type="http://schemas.openxmlformats.org/officeDocument/2006/relationships/pivotTable" Target="../pivotTables/pivotTable12.xml"/><Relationship Id="rId19" Type="http://schemas.openxmlformats.org/officeDocument/2006/relationships/pivotTable" Target="../pivotTables/pivotTable21.xml"/><Relationship Id="rId4" Type="http://schemas.openxmlformats.org/officeDocument/2006/relationships/pivotTable" Target="../pivotTables/pivotTable6.xml"/><Relationship Id="rId9" Type="http://schemas.openxmlformats.org/officeDocument/2006/relationships/pivotTable" Target="../pivotTables/pivotTable11.xml"/><Relationship Id="rId14" Type="http://schemas.openxmlformats.org/officeDocument/2006/relationships/pivotTable" Target="../pivotTables/pivotTable16.xml"/><Relationship Id="rId22" Type="http://schemas.openxmlformats.org/officeDocument/2006/relationships/pivotTable" Target="../pivotTables/pivotTable24.xml"/><Relationship Id="rId27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32.xml"/><Relationship Id="rId13" Type="http://schemas.openxmlformats.org/officeDocument/2006/relationships/pivotTable" Target="../pivotTables/pivotTable37.xml"/><Relationship Id="rId18" Type="http://schemas.openxmlformats.org/officeDocument/2006/relationships/pivotTable" Target="../pivotTables/pivotTable42.xml"/><Relationship Id="rId3" Type="http://schemas.openxmlformats.org/officeDocument/2006/relationships/pivotTable" Target="../pivotTables/pivotTable27.xml"/><Relationship Id="rId21" Type="http://schemas.openxmlformats.org/officeDocument/2006/relationships/pivotTable" Target="../pivotTables/pivotTable45.xml"/><Relationship Id="rId7" Type="http://schemas.openxmlformats.org/officeDocument/2006/relationships/pivotTable" Target="../pivotTables/pivotTable31.xml"/><Relationship Id="rId12" Type="http://schemas.openxmlformats.org/officeDocument/2006/relationships/pivotTable" Target="../pivotTables/pivotTable36.xml"/><Relationship Id="rId17" Type="http://schemas.openxmlformats.org/officeDocument/2006/relationships/pivotTable" Target="../pivotTables/pivotTable41.xml"/><Relationship Id="rId25" Type="http://schemas.microsoft.com/office/2007/relationships/slicer" Target="../slicers/slicer2.xml"/><Relationship Id="rId2" Type="http://schemas.openxmlformats.org/officeDocument/2006/relationships/pivotTable" Target="../pivotTables/pivotTable26.xml"/><Relationship Id="rId16" Type="http://schemas.openxmlformats.org/officeDocument/2006/relationships/pivotTable" Target="../pivotTables/pivotTable40.xml"/><Relationship Id="rId20" Type="http://schemas.openxmlformats.org/officeDocument/2006/relationships/pivotTable" Target="../pivotTables/pivotTable44.xml"/><Relationship Id="rId1" Type="http://schemas.openxmlformats.org/officeDocument/2006/relationships/pivotTable" Target="../pivotTables/pivotTable25.xml"/><Relationship Id="rId6" Type="http://schemas.openxmlformats.org/officeDocument/2006/relationships/pivotTable" Target="../pivotTables/pivotTable30.xml"/><Relationship Id="rId11" Type="http://schemas.openxmlformats.org/officeDocument/2006/relationships/pivotTable" Target="../pivotTables/pivotTable35.xml"/><Relationship Id="rId24" Type="http://schemas.openxmlformats.org/officeDocument/2006/relationships/drawing" Target="../drawings/drawing3.xml"/><Relationship Id="rId5" Type="http://schemas.openxmlformats.org/officeDocument/2006/relationships/pivotTable" Target="../pivotTables/pivotTable29.xml"/><Relationship Id="rId15" Type="http://schemas.openxmlformats.org/officeDocument/2006/relationships/pivotTable" Target="../pivotTables/pivotTable39.xml"/><Relationship Id="rId23" Type="http://schemas.openxmlformats.org/officeDocument/2006/relationships/printerSettings" Target="../printerSettings/printerSettings3.bin"/><Relationship Id="rId10" Type="http://schemas.openxmlformats.org/officeDocument/2006/relationships/pivotTable" Target="../pivotTables/pivotTable34.xml"/><Relationship Id="rId19" Type="http://schemas.openxmlformats.org/officeDocument/2006/relationships/pivotTable" Target="../pivotTables/pivotTable43.xml"/><Relationship Id="rId4" Type="http://schemas.openxmlformats.org/officeDocument/2006/relationships/pivotTable" Target="../pivotTables/pivotTable28.xml"/><Relationship Id="rId9" Type="http://schemas.openxmlformats.org/officeDocument/2006/relationships/pivotTable" Target="../pivotTables/pivotTable33.xml"/><Relationship Id="rId14" Type="http://schemas.openxmlformats.org/officeDocument/2006/relationships/pivotTable" Target="../pivotTables/pivotTable38.xml"/><Relationship Id="rId22" Type="http://schemas.openxmlformats.org/officeDocument/2006/relationships/pivotTable" Target="../pivotTables/pivotTable4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24267-5582-412F-88B0-7D9A27E63016}">
  <dimension ref="B2:Q27"/>
  <sheetViews>
    <sheetView workbookViewId="0">
      <selection activeCell="G23" sqref="G23"/>
    </sheetView>
  </sheetViews>
  <sheetFormatPr baseColWidth="10" defaultColWidth="9.1640625" defaultRowHeight="15"/>
  <cols>
    <col min="1" max="1" width="3.83203125" style="1" customWidth="1"/>
    <col min="2" max="14" width="9.1640625" style="1" customWidth="1"/>
    <col min="15" max="15" width="17.5" style="1" hidden="1" customWidth="1"/>
    <col min="16" max="16" width="34.1640625" style="1" hidden="1" customWidth="1"/>
    <col min="17" max="17" width="9.1640625" style="1" hidden="1" customWidth="1"/>
    <col min="18" max="16383" width="9.1640625" style="1" customWidth="1"/>
    <col min="16384" max="16384" width="9.1640625" style="1"/>
  </cols>
  <sheetData>
    <row r="2" spans="2:17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2:17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O3"/>
      <c r="P3"/>
    </row>
    <row r="5" spans="2:17">
      <c r="O5" s="3" t="s">
        <v>1</v>
      </c>
      <c r="P5" t="s">
        <v>2</v>
      </c>
      <c r="Q5"/>
    </row>
    <row r="6" spans="2:17">
      <c r="O6" s="2" t="s">
        <v>3</v>
      </c>
      <c r="P6">
        <v>14</v>
      </c>
      <c r="Q6"/>
    </row>
    <row r="7" spans="2:17">
      <c r="O7" s="2" t="s">
        <v>4</v>
      </c>
      <c r="P7">
        <v>63</v>
      </c>
      <c r="Q7"/>
    </row>
    <row r="8" spans="2:17">
      <c r="O8" s="2" t="s">
        <v>5</v>
      </c>
      <c r="P8">
        <v>77</v>
      </c>
      <c r="Q8"/>
    </row>
    <row r="9" spans="2:17">
      <c r="O9"/>
      <c r="P9"/>
      <c r="Q9"/>
    </row>
    <row r="10" spans="2:17">
      <c r="O10" s="3" t="s">
        <v>1</v>
      </c>
      <c r="P10" t="s">
        <v>6</v>
      </c>
      <c r="Q10"/>
    </row>
    <row r="11" spans="2:17">
      <c r="O11" s="2" t="s">
        <v>9</v>
      </c>
      <c r="P11">
        <v>77</v>
      </c>
      <c r="Q11"/>
    </row>
    <row r="12" spans="2:17">
      <c r="O12" s="2" t="s">
        <v>5</v>
      </c>
      <c r="P12">
        <v>77</v>
      </c>
      <c r="Q12"/>
    </row>
    <row r="13" spans="2:17">
      <c r="O13"/>
      <c r="P13"/>
      <c r="Q13"/>
    </row>
    <row r="14" spans="2:17">
      <c r="O14"/>
      <c r="P14"/>
      <c r="Q14"/>
    </row>
    <row r="15" spans="2:17">
      <c r="O15"/>
      <c r="P15"/>
      <c r="Q15"/>
    </row>
    <row r="16" spans="2:17">
      <c r="O16"/>
      <c r="P16"/>
      <c r="Q16"/>
    </row>
    <row r="17" spans="3:17">
      <c r="O17"/>
      <c r="P17"/>
      <c r="Q17"/>
    </row>
    <row r="18" spans="3:17">
      <c r="O18"/>
      <c r="P18"/>
      <c r="Q18"/>
    </row>
    <row r="19" spans="3:17">
      <c r="O19"/>
      <c r="P19"/>
      <c r="Q19"/>
    </row>
    <row r="20" spans="3:17" ht="26">
      <c r="C20" s="27" t="s">
        <v>10</v>
      </c>
      <c r="O20"/>
      <c r="P20"/>
      <c r="Q20"/>
    </row>
    <row r="21" spans="3:17" ht="26">
      <c r="C21" s="28"/>
      <c r="O21"/>
      <c r="P21"/>
      <c r="Q21"/>
    </row>
    <row r="22" spans="3:17" ht="26">
      <c r="C22" s="27" t="s">
        <v>11</v>
      </c>
      <c r="O22"/>
      <c r="P22"/>
      <c r="Q22"/>
    </row>
    <row r="23" spans="3:17">
      <c r="O23"/>
      <c r="P23"/>
      <c r="Q23"/>
    </row>
    <row r="24" spans="3:17">
      <c r="O24"/>
      <c r="P24"/>
      <c r="Q24"/>
    </row>
    <row r="25" spans="3:17">
      <c r="O25"/>
      <c r="P25"/>
      <c r="Q25"/>
    </row>
    <row r="26" spans="3:17">
      <c r="O26"/>
      <c r="P26"/>
      <c r="Q26"/>
    </row>
    <row r="27" spans="3:17">
      <c r="O27"/>
      <c r="P27"/>
      <c r="Q27"/>
    </row>
  </sheetData>
  <sheetProtection sheet="1" autoFilter="0" pivotTables="0"/>
  <mergeCells count="1">
    <mergeCell ref="B2:M3"/>
  </mergeCells>
  <hyperlinks>
    <hyperlink ref="C20" location="'Fysisk APV'!A1" display="Fysisk APV" xr:uid="{BE99C2D4-BF41-4F7C-8477-2BB160B0A7DF}"/>
    <hyperlink ref="C22" location="'Psykisk APV'!A1" display="Psykisk APV" xr:uid="{75AEE57D-22A8-4F26-91A1-BE99A2620B55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AB23C-7C88-45B2-B46E-6831EC39D5E5}">
  <dimension ref="B1:AI56"/>
  <sheetViews>
    <sheetView tabSelected="1"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1" sqref="H11"/>
    </sheetView>
  </sheetViews>
  <sheetFormatPr baseColWidth="10" defaultColWidth="9.1640625" defaultRowHeight="15" zeroHeight="1"/>
  <cols>
    <col min="1" max="1" width="3.83203125" style="13" customWidth="1"/>
    <col min="2" max="2" width="5.33203125" style="13" customWidth="1"/>
    <col min="3" max="3" width="100.5" style="13" bestFit="1" customWidth="1"/>
    <col min="4" max="4" width="9.5" style="13" customWidth="1"/>
    <col min="5" max="14" width="9.1640625" style="13" customWidth="1"/>
    <col min="15" max="15" width="18.1640625" style="13" customWidth="1"/>
    <col min="16" max="16" width="22.33203125" style="13" customWidth="1"/>
    <col min="17" max="17" width="8.1640625" style="13" customWidth="1"/>
    <col min="18" max="19" width="68.5" style="13" customWidth="1"/>
    <col min="20" max="20" width="9.1640625" style="13" customWidth="1"/>
    <col min="21" max="22" width="68.5" style="13" customWidth="1"/>
    <col min="23" max="23" width="9.1640625" style="13" customWidth="1"/>
    <col min="24" max="24" width="18.1640625" style="13" customWidth="1"/>
    <col min="25" max="25" width="79.1640625" style="13" customWidth="1"/>
    <col min="26" max="26" width="2" style="13" customWidth="1"/>
    <col min="27" max="27" width="104" style="13" customWidth="1"/>
    <col min="28" max="28" width="53.5" style="13" customWidth="1"/>
    <col min="29" max="29" width="66.1640625" style="13" customWidth="1"/>
    <col min="30" max="30" width="12" style="13" customWidth="1"/>
    <col min="31" max="31" width="3.83203125" style="13" customWidth="1"/>
    <col min="32" max="32" width="6.83203125" style="13" customWidth="1"/>
    <col min="33" max="35" width="12" style="13" customWidth="1"/>
    <col min="36" max="16384" width="9.1640625" style="13"/>
  </cols>
  <sheetData>
    <row r="1" spans="2:29"/>
    <row r="2" spans="2:29" ht="15" customHeight="1">
      <c r="B2" s="54"/>
      <c r="C2" s="54"/>
      <c r="D2" s="54"/>
      <c r="E2" s="14"/>
      <c r="F2" s="14"/>
      <c r="G2" s="14"/>
      <c r="H2" s="14"/>
      <c r="I2" s="14"/>
      <c r="J2" s="14"/>
      <c r="K2" s="14"/>
      <c r="L2" s="14"/>
      <c r="M2" s="14"/>
      <c r="AA2"/>
      <c r="AB2"/>
    </row>
    <row r="3" spans="2:29" ht="15" customHeight="1">
      <c r="B3" s="54"/>
      <c r="C3" s="54"/>
      <c r="D3" s="54"/>
      <c r="E3" s="14"/>
      <c r="F3" s="14"/>
      <c r="G3" s="14"/>
      <c r="H3" s="14"/>
      <c r="I3" s="14"/>
      <c r="J3" s="14"/>
      <c r="K3" s="14"/>
      <c r="L3" s="14"/>
      <c r="M3" s="14"/>
    </row>
    <row r="4" spans="2:29" ht="9" customHeight="1">
      <c r="E4" s="14"/>
      <c r="F4" s="14"/>
      <c r="G4" s="14"/>
      <c r="H4" s="14"/>
      <c r="I4" s="14"/>
      <c r="J4" s="14"/>
      <c r="K4" s="14"/>
      <c r="L4" s="14"/>
      <c r="M4" s="14"/>
      <c r="X4" t="s">
        <v>12</v>
      </c>
      <c r="Y4"/>
      <c r="Z4"/>
      <c r="AA4" t="s">
        <v>13</v>
      </c>
      <c r="AB4"/>
      <c r="AC4"/>
    </row>
    <row r="5" spans="2:29" ht="45.75" customHeight="1">
      <c r="B5" s="16"/>
      <c r="C5" s="15"/>
      <c r="D5" s="15"/>
      <c r="O5" s="13" t="s">
        <v>14</v>
      </c>
      <c r="P5"/>
      <c r="R5" t="s">
        <v>15</v>
      </c>
      <c r="S5"/>
      <c r="T5"/>
      <c r="U5" t="s">
        <v>15</v>
      </c>
      <c r="V5"/>
      <c r="W5"/>
      <c r="X5">
        <v>3.1948051948051948</v>
      </c>
      <c r="Y5"/>
      <c r="Z5"/>
      <c r="AA5">
        <v>3.4415584415584415</v>
      </c>
      <c r="AB5"/>
      <c r="AC5"/>
    </row>
    <row r="6" spans="2:29" ht="37.5" customHeight="1">
      <c r="B6" s="26" t="s">
        <v>16</v>
      </c>
      <c r="D6"/>
      <c r="O6" s="13">
        <v>3.9350649350649349</v>
      </c>
      <c r="P6"/>
      <c r="R6">
        <v>4.1038961038961039</v>
      </c>
      <c r="S6"/>
      <c r="T6"/>
      <c r="U6">
        <v>4.1038961038961039</v>
      </c>
      <c r="V6"/>
      <c r="W6"/>
      <c r="X6"/>
      <c r="Y6"/>
      <c r="Z6"/>
      <c r="AA6"/>
      <c r="AB6"/>
      <c r="AC6"/>
    </row>
    <row r="7" spans="2:29" ht="21" customHeight="1">
      <c r="B7" s="18" t="s">
        <v>17</v>
      </c>
      <c r="C7" s="17" t="s">
        <v>18</v>
      </c>
      <c r="D7" s="19">
        <f>GETPIVOTDATA("Jeg har generelt et godt fysisk arbejdsmiljø",$O$5)</f>
        <v>3.9350649350649349</v>
      </c>
      <c r="O7"/>
      <c r="P7"/>
      <c r="R7"/>
      <c r="S7"/>
      <c r="T7"/>
      <c r="U7"/>
      <c r="V7"/>
      <c r="W7"/>
      <c r="X7"/>
      <c r="Y7"/>
      <c r="Z7"/>
      <c r="AA7"/>
      <c r="AB7"/>
      <c r="AC7"/>
    </row>
    <row r="8" spans="2:29" ht="21" customHeight="1">
      <c r="B8" s="18" t="s">
        <v>19</v>
      </c>
      <c r="C8" s="17" t="s">
        <v>20</v>
      </c>
      <c r="D8" s="19">
        <f>GETPIVOTDATA("Jeg har de nødvendige arbejdsredskaber til at udføre mit arbejde",$O$14)</f>
        <v>4.2467532467532472</v>
      </c>
      <c r="O8"/>
      <c r="P8"/>
      <c r="R8"/>
      <c r="S8"/>
      <c r="T8"/>
      <c r="U8"/>
      <c r="V8"/>
      <c r="W8"/>
      <c r="X8"/>
      <c r="Y8"/>
      <c r="Z8"/>
      <c r="AA8"/>
      <c r="AB8"/>
      <c r="AC8"/>
    </row>
    <row r="9" spans="2:29" ht="21" customHeight="1">
      <c r="B9" s="18" t="s">
        <v>21</v>
      </c>
      <c r="C9" s="17" t="s">
        <v>22</v>
      </c>
      <c r="D9" s="19">
        <f>GETPIVOTDATA("De fysiske rammer understøtter mit arbejde",$O$22)</f>
        <v>3.8051948051948052</v>
      </c>
      <c r="O9"/>
      <c r="P9"/>
      <c r="R9"/>
      <c r="S9"/>
      <c r="T9"/>
      <c r="U9"/>
      <c r="V9"/>
      <c r="W9"/>
      <c r="X9"/>
      <c r="Y9"/>
      <c r="Z9"/>
      <c r="AA9"/>
      <c r="AB9"/>
      <c r="AC9"/>
    </row>
    <row r="10" spans="2:29" ht="21" customHeight="1">
      <c r="B10" s="18" t="s">
        <v>23</v>
      </c>
      <c r="C10" s="17" t="s">
        <v>24</v>
      </c>
      <c r="D10" s="19">
        <f>GETPIVOTDATA("Der er ordentligt og rydeligt omkring mit arbejdssted",$O$31)</f>
        <v>3.2987012987012987</v>
      </c>
      <c r="O10"/>
      <c r="P10"/>
      <c r="R10"/>
      <c r="S10"/>
      <c r="T10"/>
      <c r="U10"/>
      <c r="V10"/>
      <c r="W10"/>
      <c r="X10"/>
      <c r="Y10"/>
      <c r="Z10"/>
      <c r="AA10"/>
      <c r="AB10"/>
      <c r="AC10"/>
    </row>
    <row r="11" spans="2:29">
      <c r="O11"/>
      <c r="P11"/>
      <c r="R11"/>
      <c r="S11"/>
      <c r="T11"/>
      <c r="U11"/>
      <c r="V11"/>
      <c r="W11"/>
      <c r="X11"/>
      <c r="Y11"/>
      <c r="Z11"/>
      <c r="AA11"/>
      <c r="AB11"/>
    </row>
    <row r="12" spans="2:29" ht="8.25" customHeight="1">
      <c r="B12" s="16"/>
      <c r="C12" s="15"/>
      <c r="D12" s="15"/>
      <c r="R12"/>
      <c r="S12"/>
      <c r="T12"/>
      <c r="U12"/>
      <c r="V12"/>
      <c r="W12"/>
      <c r="X12"/>
      <c r="Y12"/>
      <c r="Z12"/>
      <c r="AA12"/>
      <c r="AB12"/>
    </row>
    <row r="13" spans="2:29" ht="29.25" customHeight="1">
      <c r="B13" s="26" t="s">
        <v>25</v>
      </c>
      <c r="D13"/>
      <c r="R13"/>
      <c r="S13"/>
      <c r="T13"/>
      <c r="U13"/>
      <c r="V13"/>
      <c r="W13"/>
      <c r="X13" t="s">
        <v>26</v>
      </c>
      <c r="Y13"/>
      <c r="Z13"/>
      <c r="AA13" t="s">
        <v>27</v>
      </c>
      <c r="AB13"/>
    </row>
    <row r="14" spans="2:29" ht="21" customHeight="1">
      <c r="B14" s="18" t="s">
        <v>28</v>
      </c>
      <c r="C14" s="17" t="s">
        <v>29</v>
      </c>
      <c r="D14" s="19">
        <f>GETPIVOTDATA("Mine arbejdsredskaber kan indstilles til mine behov",$R$5)</f>
        <v>4.1038961038961039</v>
      </c>
      <c r="O14" s="13" t="s">
        <v>30</v>
      </c>
      <c r="P14"/>
      <c r="R14" t="s">
        <v>31</v>
      </c>
      <c r="S14"/>
      <c r="T14"/>
      <c r="U14" t="s">
        <v>31</v>
      </c>
      <c r="V14"/>
      <c r="W14"/>
      <c r="X14">
        <v>3.831168831168831</v>
      </c>
      <c r="Y14"/>
      <c r="Z14"/>
      <c r="AA14">
        <v>3.6623376623376624</v>
      </c>
      <c r="AB14"/>
    </row>
    <row r="15" spans="2:29" ht="21" customHeight="1">
      <c r="B15" s="18" t="s">
        <v>32</v>
      </c>
      <c r="C15" s="17" t="s">
        <v>33</v>
      </c>
      <c r="D15" s="19">
        <f>GETPIVOTDATA("Jeg er generelt ikke udsat for ubekvemme arbejdsstillinger",$R$14)</f>
        <v>4.3116883116883118</v>
      </c>
      <c r="O15" s="13">
        <v>4.2467532467532472</v>
      </c>
      <c r="P15"/>
      <c r="R15">
        <v>4.3116883116883118</v>
      </c>
      <c r="S15"/>
      <c r="T15"/>
      <c r="U15">
        <v>4.3116883116883118</v>
      </c>
      <c r="V15"/>
      <c r="W15"/>
      <c r="X15"/>
      <c r="Y15"/>
      <c r="Z15"/>
      <c r="AA15"/>
      <c r="AB15"/>
    </row>
    <row r="16" spans="2:29" ht="21" customHeight="1">
      <c r="B16" s="18" t="s">
        <v>34</v>
      </c>
      <c r="C16" s="17" t="s">
        <v>29</v>
      </c>
      <c r="D16" s="19">
        <f>GETPIVOTDATA("Mine arbejdsredskaber kan indstilles til mine behov",$R$22)</f>
        <v>4.1038961038961039</v>
      </c>
      <c r="O16"/>
      <c r="P16"/>
      <c r="R16"/>
      <c r="S16"/>
      <c r="T16"/>
      <c r="U16"/>
      <c r="V16"/>
      <c r="W16"/>
      <c r="X16"/>
      <c r="Y16"/>
      <c r="Z16"/>
      <c r="AA16"/>
      <c r="AB16"/>
    </row>
    <row r="17" spans="2:28" ht="21" customHeight="1">
      <c r="B17" s="18" t="s">
        <v>35</v>
      </c>
      <c r="C17" s="17" t="s">
        <v>33</v>
      </c>
      <c r="D17" s="19">
        <f>GETPIVOTDATA("Jeg er generelt ikke udsat for ubekvemme arbejdsstillinger",$R$31)</f>
        <v>4.3116883116883118</v>
      </c>
      <c r="O17"/>
      <c r="P17"/>
      <c r="R17"/>
      <c r="S17"/>
      <c r="T17"/>
      <c r="U17"/>
      <c r="V17"/>
      <c r="W17"/>
      <c r="X17"/>
      <c r="Y17"/>
      <c r="Z17"/>
      <c r="AA17"/>
      <c r="AB17"/>
    </row>
    <row r="18" spans="2:28">
      <c r="O18"/>
      <c r="P18"/>
      <c r="R18"/>
      <c r="S18"/>
      <c r="T18"/>
      <c r="U18"/>
      <c r="V18"/>
      <c r="W18"/>
      <c r="X18"/>
      <c r="Y18"/>
      <c r="Z18"/>
      <c r="AA18"/>
      <c r="AB18"/>
    </row>
    <row r="19" spans="2:28" ht="35.25" customHeight="1">
      <c r="B19" s="26" t="s">
        <v>36</v>
      </c>
      <c r="C19" s="20"/>
      <c r="D19"/>
      <c r="O19"/>
      <c r="P19"/>
      <c r="R19"/>
      <c r="S19"/>
      <c r="T19"/>
      <c r="U19"/>
      <c r="V19"/>
      <c r="W19"/>
      <c r="X19"/>
      <c r="Y19"/>
      <c r="Z19"/>
      <c r="AA19"/>
      <c r="AB19"/>
    </row>
    <row r="20" spans="2:28" ht="19.5" customHeight="1">
      <c r="B20" s="18" t="s">
        <v>37</v>
      </c>
      <c r="C20" s="17" t="s">
        <v>38</v>
      </c>
      <c r="D20" s="19">
        <f>GETPIVOTDATA("Indeklimaet omkring mit arbejdssted er tilfredsstillende",$X$4)</f>
        <v>3.1948051948051948</v>
      </c>
      <c r="O20"/>
      <c r="P20"/>
      <c r="R20"/>
      <c r="S20"/>
      <c r="T20"/>
      <c r="U20"/>
      <c r="V20"/>
      <c r="W20"/>
      <c r="X20"/>
      <c r="Y20"/>
      <c r="Z20"/>
      <c r="AA20"/>
      <c r="AB20"/>
    </row>
    <row r="21" spans="2:28" ht="19.5" customHeight="1">
      <c r="B21" s="18" t="s">
        <v>39</v>
      </c>
      <c r="C21" s="17" t="s">
        <v>40</v>
      </c>
      <c r="D21" s="19">
        <f>GETPIVOTDATA("Jeg bliver ikke generet af støj omkring mit arbejdssted",$X$13)</f>
        <v>3.831168831168831</v>
      </c>
      <c r="R21"/>
      <c r="S21"/>
      <c r="T21"/>
      <c r="U21"/>
      <c r="V21"/>
      <c r="W21"/>
      <c r="X21" t="s">
        <v>41</v>
      </c>
      <c r="Y21"/>
      <c r="Z21"/>
      <c r="AA21" t="s">
        <v>42</v>
      </c>
      <c r="AB21"/>
    </row>
    <row r="22" spans="2:28" ht="19.5" customHeight="1">
      <c r="B22" s="18" t="s">
        <v>43</v>
      </c>
      <c r="C22" s="17" t="s">
        <v>44</v>
      </c>
      <c r="D22" s="19">
        <f>GETPIVOTDATA("Rengøringen omkring mit arbejdssted er tilfredsstillende",$X$21)</f>
        <v>2.8571428571428572</v>
      </c>
      <c r="O22" s="13" t="s">
        <v>45</v>
      </c>
      <c r="P22"/>
      <c r="R22" t="s">
        <v>15</v>
      </c>
      <c r="S22"/>
      <c r="T22"/>
      <c r="U22" t="s">
        <v>31</v>
      </c>
      <c r="V22"/>
      <c r="W22"/>
      <c r="X22">
        <v>2.8571428571428572</v>
      </c>
      <c r="Y22"/>
      <c r="Z22"/>
      <c r="AA22">
        <v>3.4025974025974026</v>
      </c>
      <c r="AB22"/>
    </row>
    <row r="23" spans="2:28" ht="19.5" customHeight="1">
      <c r="B23" s="18" t="s">
        <v>46</v>
      </c>
      <c r="C23" s="17" t="s">
        <v>47</v>
      </c>
      <c r="D23" s="19">
        <f>GETPIVOTDATA("Belysningen omkring mit arbejdssted er tilfredsstillende",$X$30)</f>
        <v>3.8181818181818183</v>
      </c>
      <c r="O23" s="13">
        <v>3.8051948051948052</v>
      </c>
      <c r="P23"/>
      <c r="R23">
        <v>4.1038961038961039</v>
      </c>
      <c r="S23"/>
      <c r="T23"/>
      <c r="U23">
        <v>4.3116883116883118</v>
      </c>
      <c r="V23"/>
      <c r="W23"/>
      <c r="X23"/>
      <c r="Y23"/>
      <c r="Z23"/>
      <c r="AA23"/>
      <c r="AB23"/>
    </row>
    <row r="24" spans="2:28" ht="19.5" customHeight="1">
      <c r="B24" s="18" t="s">
        <v>48</v>
      </c>
      <c r="C24" s="17" t="s">
        <v>49</v>
      </c>
      <c r="D24" s="19">
        <f>GETPIVOTDATA("Jeg oplever ikke belastninger på grund af kemiske produkter og stoffer",$X$38)</f>
        <v>4.4935064935064934</v>
      </c>
      <c r="O24"/>
      <c r="P24"/>
      <c r="R24"/>
      <c r="S24"/>
      <c r="T24"/>
      <c r="U24"/>
      <c r="V24"/>
      <c r="W24"/>
      <c r="X24"/>
      <c r="Y24"/>
      <c r="Z24"/>
      <c r="AA24"/>
      <c r="AB24"/>
    </row>
    <row r="25" spans="2:28">
      <c r="O25"/>
      <c r="P25"/>
      <c r="R25"/>
      <c r="S25"/>
      <c r="T25"/>
      <c r="U25"/>
      <c r="V25"/>
      <c r="W25"/>
      <c r="X25"/>
      <c r="Y25"/>
      <c r="Z25"/>
      <c r="AA25"/>
      <c r="AB25"/>
    </row>
    <row r="26" spans="2:28" ht="28.5" customHeight="1">
      <c r="B26" s="26" t="s">
        <v>50</v>
      </c>
      <c r="O26"/>
      <c r="P26"/>
      <c r="R26"/>
      <c r="S26"/>
      <c r="T26"/>
      <c r="U26"/>
      <c r="V26"/>
      <c r="W26"/>
      <c r="X26"/>
      <c r="Y26"/>
      <c r="Z26"/>
      <c r="AA26"/>
      <c r="AB26"/>
    </row>
    <row r="27" spans="2:28" ht="21.75" customHeight="1">
      <c r="B27" s="21" t="s">
        <v>51</v>
      </c>
      <c r="C27" s="22" t="s">
        <v>52</v>
      </c>
      <c r="D27" s="51">
        <f>GETPIVOTDATA("Jeg har modtaget den instruktion og uddannelse som skal til for at varetage mit arbejde forsvarligt",$AA$4)</f>
        <v>3.4415584415584415</v>
      </c>
      <c r="O27"/>
      <c r="P27"/>
      <c r="R27"/>
      <c r="S27"/>
      <c r="T27"/>
      <c r="U27"/>
      <c r="V27"/>
      <c r="W27"/>
      <c r="X27"/>
      <c r="Y27"/>
      <c r="Z27"/>
      <c r="AA27"/>
      <c r="AB27"/>
    </row>
    <row r="28" spans="2:28" ht="21.75" customHeight="1">
      <c r="B28" s="21" t="s">
        <v>53</v>
      </c>
      <c r="C28" s="22" t="s">
        <v>54</v>
      </c>
      <c r="D28" s="51">
        <f>GETPIVOTDATA("Jeg bliver ikke generet af støj omkring mit arbejdssted",$X$13)</f>
        <v>3.831168831168831</v>
      </c>
      <c r="O28"/>
      <c r="P28"/>
      <c r="R28"/>
      <c r="S28"/>
      <c r="T28"/>
      <c r="U28"/>
      <c r="V28"/>
      <c r="W28"/>
      <c r="X28"/>
      <c r="Y28"/>
      <c r="Z28"/>
      <c r="AA28"/>
      <c r="AB28"/>
    </row>
    <row r="29" spans="2:28" ht="21.75" customHeight="1">
      <c r="B29" s="21" t="s">
        <v>55</v>
      </c>
      <c r="C29" s="22" t="s">
        <v>56</v>
      </c>
      <c r="D29" s="51">
        <f>GETPIVOTDATA("Arbejdspladsen har tilstrækkelig fokus på forebyggelse og håndtering af arbejdsulykker",$AA$21)</f>
        <v>3.4025974025974026</v>
      </c>
      <c r="R29"/>
      <c r="S29"/>
      <c r="T29"/>
      <c r="U29"/>
      <c r="V29"/>
      <c r="W29"/>
      <c r="X29"/>
      <c r="Y29"/>
      <c r="Z29"/>
      <c r="AA29"/>
      <c r="AB29"/>
    </row>
    <row r="30" spans="2:28" ht="21.75" customHeight="1">
      <c r="B30" s="23" t="s">
        <v>57</v>
      </c>
      <c r="C30" s="24" t="s">
        <v>58</v>
      </c>
      <c r="D30" s="25">
        <f>GETPIVOTDATA("Jeg ved, hvor hjertestarteren er på mit arbejdssted",$AA$30)</f>
        <v>4.0649350649350646</v>
      </c>
      <c r="R30"/>
      <c r="S30"/>
      <c r="T30"/>
      <c r="U30" s="4"/>
      <c r="V30" s="5"/>
      <c r="W30" s="6"/>
      <c r="X30" t="s">
        <v>59</v>
      </c>
      <c r="Y30"/>
      <c r="Z30"/>
      <c r="AA30" t="s">
        <v>60</v>
      </c>
      <c r="AB30"/>
    </row>
    <row r="31" spans="2:28">
      <c r="O31" s="13" t="s">
        <v>61</v>
      </c>
      <c r="P31"/>
      <c r="R31" t="s">
        <v>31</v>
      </c>
      <c r="S31"/>
      <c r="T31"/>
      <c r="U31" s="7"/>
      <c r="V31" s="8"/>
      <c r="W31" s="9"/>
      <c r="X31">
        <v>3.8181818181818183</v>
      </c>
      <c r="Y31"/>
      <c r="Z31"/>
      <c r="AA31">
        <v>4.0649350649350646</v>
      </c>
      <c r="AB31"/>
    </row>
    <row r="32" spans="2:28">
      <c r="O32" s="13">
        <v>3.2987012987012987</v>
      </c>
      <c r="P32"/>
      <c r="R32">
        <v>4.3116883116883118</v>
      </c>
      <c r="S32"/>
      <c r="T32"/>
      <c r="U32" s="7"/>
      <c r="V32" s="8"/>
      <c r="W32" s="9"/>
      <c r="X32"/>
      <c r="Y32"/>
      <c r="Z32"/>
      <c r="AA32"/>
      <c r="AB32"/>
    </row>
    <row r="33" spans="15:35" hidden="1">
      <c r="O33"/>
      <c r="P33"/>
      <c r="R33"/>
      <c r="S33"/>
      <c r="T33"/>
      <c r="U33" s="7"/>
      <c r="V33" s="8"/>
      <c r="W33" s="9"/>
      <c r="X33"/>
      <c r="Y33"/>
      <c r="Z33"/>
      <c r="AA33"/>
      <c r="AB33"/>
    </row>
    <row r="34" spans="15:35" hidden="1">
      <c r="O34"/>
      <c r="P34"/>
      <c r="R34"/>
      <c r="S34"/>
      <c r="T34"/>
      <c r="U34" s="7"/>
      <c r="V34" s="8"/>
      <c r="W34" s="9"/>
      <c r="X34"/>
      <c r="Y34"/>
      <c r="Z34"/>
      <c r="AA34"/>
      <c r="AB34"/>
    </row>
    <row r="35" spans="15:35" hidden="1">
      <c r="O35"/>
      <c r="P35"/>
      <c r="R35"/>
      <c r="S35"/>
      <c r="T35"/>
      <c r="U35" s="7"/>
      <c r="V35" s="8"/>
      <c r="W35" s="9"/>
      <c r="X35"/>
      <c r="Y35"/>
      <c r="Z35"/>
      <c r="AA35"/>
      <c r="AB35"/>
    </row>
    <row r="36" spans="15:35" hidden="1">
      <c r="O36"/>
      <c r="P36"/>
      <c r="R36"/>
      <c r="S36"/>
      <c r="T36"/>
      <c r="U36" s="7"/>
      <c r="V36" s="8"/>
      <c r="W36" s="9"/>
      <c r="X36"/>
      <c r="Y36"/>
      <c r="Z36"/>
      <c r="AA36"/>
      <c r="AB36"/>
    </row>
    <row r="37" spans="15:35" hidden="1">
      <c r="O37"/>
      <c r="P37"/>
      <c r="R37"/>
      <c r="S37"/>
      <c r="T37"/>
      <c r="U37" s="7"/>
      <c r="V37" s="8"/>
      <c r="W37" s="9"/>
      <c r="X37"/>
      <c r="Y37"/>
      <c r="Z37"/>
    </row>
    <row r="38" spans="15:35" hidden="1">
      <c r="R38"/>
      <c r="S38"/>
      <c r="T38"/>
      <c r="U38" s="7"/>
      <c r="V38" s="8"/>
      <c r="W38" s="9"/>
      <c r="X38" s="3" t="s">
        <v>1</v>
      </c>
      <c r="Y38" t="s">
        <v>62</v>
      </c>
      <c r="Z38"/>
      <c r="AA38"/>
      <c r="AB38"/>
      <c r="AC38"/>
      <c r="AD38"/>
      <c r="AE38"/>
      <c r="AF38"/>
      <c r="AG38"/>
      <c r="AH38"/>
      <c r="AI38"/>
    </row>
    <row r="39" spans="15:35" hidden="1">
      <c r="O39" s="3" t="s">
        <v>1</v>
      </c>
      <c r="P39" t="s">
        <v>15</v>
      </c>
      <c r="Q39"/>
      <c r="R39"/>
      <c r="S39"/>
      <c r="T39"/>
      <c r="U39" s="7"/>
      <c r="V39" s="8"/>
      <c r="W39" s="9"/>
      <c r="X39" s="2">
        <v>1</v>
      </c>
      <c r="Y39">
        <v>1</v>
      </c>
      <c r="Z39"/>
      <c r="AA39"/>
      <c r="AB39"/>
      <c r="AC39"/>
      <c r="AD39"/>
      <c r="AE39"/>
      <c r="AF39"/>
      <c r="AG39"/>
      <c r="AH39"/>
      <c r="AI39"/>
    </row>
    <row r="40" spans="15:35" hidden="1">
      <c r="O40" s="2">
        <v>1</v>
      </c>
      <c r="P40">
        <v>1</v>
      </c>
      <c r="Q40"/>
      <c r="R40"/>
      <c r="S40"/>
      <c r="T40"/>
      <c r="U40" s="7"/>
      <c r="V40" s="8"/>
      <c r="W40" s="9"/>
      <c r="X40" s="2">
        <v>3</v>
      </c>
      <c r="Y40">
        <v>3</v>
      </c>
      <c r="Z40"/>
      <c r="AA40"/>
      <c r="AB40"/>
      <c r="AC40"/>
      <c r="AD40"/>
      <c r="AE40"/>
      <c r="AF40"/>
      <c r="AG40"/>
      <c r="AH40"/>
      <c r="AI40"/>
    </row>
    <row r="41" spans="15:35" hidden="1">
      <c r="O41" s="2">
        <v>2</v>
      </c>
      <c r="P41">
        <v>2</v>
      </c>
      <c r="Q41"/>
      <c r="R41"/>
      <c r="S41"/>
      <c r="T41"/>
      <c r="U41" s="7"/>
      <c r="V41" s="8"/>
      <c r="W41" s="9"/>
      <c r="X41" s="2">
        <v>4</v>
      </c>
      <c r="Y41">
        <v>4</v>
      </c>
      <c r="Z41"/>
      <c r="AA41"/>
      <c r="AB41"/>
      <c r="AC41"/>
      <c r="AD41"/>
      <c r="AE41"/>
      <c r="AF41"/>
      <c r="AG41"/>
      <c r="AH41"/>
      <c r="AI41"/>
    </row>
    <row r="42" spans="15:35" hidden="1">
      <c r="O42" s="2">
        <v>3</v>
      </c>
      <c r="P42">
        <v>3</v>
      </c>
      <c r="Q42"/>
      <c r="R42"/>
      <c r="S42"/>
      <c r="T42"/>
      <c r="U42" s="7"/>
      <c r="V42" s="8"/>
      <c r="W42" s="9"/>
      <c r="X42" s="2">
        <v>5</v>
      </c>
      <c r="Y42">
        <v>5</v>
      </c>
      <c r="Z42"/>
      <c r="AA42"/>
      <c r="AB42"/>
      <c r="AC42"/>
      <c r="AD42"/>
      <c r="AE42"/>
      <c r="AF42"/>
      <c r="AG42"/>
      <c r="AH42"/>
      <c r="AI42"/>
    </row>
    <row r="43" spans="15:35" hidden="1">
      <c r="O43" s="2">
        <v>4</v>
      </c>
      <c r="P43">
        <v>4</v>
      </c>
      <c r="Q43"/>
      <c r="R43"/>
      <c r="S43"/>
      <c r="T43"/>
      <c r="U43" s="7"/>
      <c r="V43" s="8"/>
      <c r="W43" s="9"/>
      <c r="X43" s="2" t="s">
        <v>5</v>
      </c>
      <c r="Y43">
        <v>4.4935064935064934</v>
      </c>
      <c r="Z43"/>
      <c r="AA43"/>
      <c r="AB43"/>
      <c r="AC43"/>
      <c r="AD43"/>
      <c r="AE43"/>
      <c r="AF43"/>
      <c r="AG43"/>
      <c r="AH43"/>
      <c r="AI43"/>
    </row>
    <row r="44" spans="15:35" hidden="1">
      <c r="O44" s="2">
        <v>5</v>
      </c>
      <c r="P44">
        <v>5</v>
      </c>
      <c r="Q44"/>
      <c r="R44"/>
      <c r="S44"/>
      <c r="T44"/>
      <c r="U44" s="7"/>
      <c r="V44" s="8"/>
      <c r="W44" s="9"/>
      <c r="X44"/>
      <c r="Y44"/>
      <c r="Z44"/>
      <c r="AA44"/>
      <c r="AB44"/>
      <c r="AC44"/>
      <c r="AD44"/>
      <c r="AE44"/>
      <c r="AF44"/>
      <c r="AG44"/>
      <c r="AH44"/>
      <c r="AI44"/>
    </row>
    <row r="45" spans="15:35" hidden="1">
      <c r="O45" s="2" t="s">
        <v>5</v>
      </c>
      <c r="P45">
        <v>4.1038961038961039</v>
      </c>
      <c r="Q45"/>
      <c r="R45"/>
      <c r="S45"/>
      <c r="T45"/>
      <c r="U45" s="7"/>
      <c r="V45" s="8"/>
      <c r="W45" s="9"/>
      <c r="X45"/>
      <c r="Y45"/>
      <c r="Z45"/>
      <c r="AA45"/>
      <c r="AB45"/>
      <c r="AC45"/>
      <c r="AD45"/>
      <c r="AE45"/>
      <c r="AF45"/>
      <c r="AG45"/>
      <c r="AH45"/>
      <c r="AI45"/>
    </row>
    <row r="46" spans="15:35" hidden="1">
      <c r="O46"/>
      <c r="P46"/>
      <c r="Q46"/>
      <c r="R46"/>
      <c r="S46"/>
      <c r="T46"/>
      <c r="U46" s="7"/>
      <c r="V46" s="8"/>
      <c r="W46" s="9"/>
      <c r="X46"/>
      <c r="Y46"/>
      <c r="Z46"/>
      <c r="AA46"/>
      <c r="AB46"/>
      <c r="AC46"/>
      <c r="AD46"/>
      <c r="AE46"/>
      <c r="AF46"/>
      <c r="AG46"/>
      <c r="AH46"/>
      <c r="AI46"/>
    </row>
    <row r="47" spans="15:35" hidden="1">
      <c r="O47"/>
      <c r="P47"/>
      <c r="Q47"/>
      <c r="R47"/>
      <c r="S47"/>
      <c r="T47"/>
      <c r="U47" s="10"/>
      <c r="V47" s="11"/>
      <c r="W47" s="12"/>
      <c r="X47"/>
      <c r="Y47"/>
      <c r="Z47"/>
      <c r="AA47"/>
      <c r="AB47"/>
      <c r="AC47"/>
      <c r="AD47"/>
    </row>
    <row r="48" spans="15:35" hidden="1">
      <c r="O48"/>
      <c r="P48"/>
      <c r="Q48"/>
      <c r="R48"/>
      <c r="S48"/>
      <c r="T48"/>
      <c r="X48"/>
      <c r="Y48"/>
      <c r="Z48"/>
      <c r="AA48"/>
      <c r="AB48"/>
      <c r="AC48"/>
      <c r="AD48"/>
    </row>
    <row r="49" spans="15:30" hidden="1">
      <c r="O49"/>
      <c r="P49"/>
      <c r="Q49"/>
      <c r="X49"/>
      <c r="Y49"/>
      <c r="Z49"/>
      <c r="AA49"/>
      <c r="AB49"/>
      <c r="AC49"/>
      <c r="AD49"/>
    </row>
    <row r="50" spans="15:30" hidden="1">
      <c r="O50"/>
      <c r="P50"/>
      <c r="Q50"/>
      <c r="X50"/>
      <c r="Y50"/>
      <c r="Z50"/>
      <c r="AA50"/>
      <c r="AB50"/>
      <c r="AC50"/>
      <c r="AD50"/>
    </row>
    <row r="51" spans="15:30" hidden="1">
      <c r="O51"/>
      <c r="P51"/>
      <c r="Q51"/>
      <c r="X51"/>
      <c r="Y51"/>
      <c r="Z51"/>
      <c r="AA51"/>
      <c r="AB51"/>
      <c r="AC51"/>
      <c r="AD51"/>
    </row>
    <row r="52" spans="15:30" hidden="1">
      <c r="O52"/>
      <c r="P52"/>
      <c r="Q52"/>
      <c r="X52"/>
      <c r="Y52"/>
    </row>
    <row r="53" spans="15:30" hidden="1">
      <c r="O53"/>
      <c r="P53"/>
      <c r="Q53"/>
      <c r="X53"/>
      <c r="Y53"/>
    </row>
    <row r="54" spans="15:30" hidden="1">
      <c r="O54"/>
      <c r="P54"/>
      <c r="Q54"/>
      <c r="X54"/>
      <c r="Y54"/>
    </row>
    <row r="55" spans="15:30" hidden="1">
      <c r="O55"/>
      <c r="P55"/>
      <c r="Q55"/>
      <c r="X55"/>
      <c r="Y55"/>
    </row>
    <row r="56" spans="15:30" hidden="1">
      <c r="O56"/>
      <c r="P56"/>
      <c r="Q56"/>
      <c r="X56"/>
      <c r="Y56"/>
    </row>
  </sheetData>
  <sheetProtection algorithmName="SHA-512" hashValue="OOWx6MiYsNPHU0Ck8y4l5C7ITbV9BKuuWoZfLPHcIviIY+MEXEtvL2p7XJqTrFwqqBS747heKs3pTAmdUNZ1lQ==" saltValue="LEk2jnJ4YfgzAswwkJTUBA==" spinCount="100000" sheet="1" scenarios="1"/>
  <mergeCells count="1">
    <mergeCell ref="B2:D3"/>
  </mergeCells>
  <phoneticPr fontId="4" type="noConversion"/>
  <conditionalFormatting sqref="D7:D10">
    <cfRule type="cellIs" dxfId="13" priority="29" operator="lessThanOrEqual">
      <formula>2</formula>
    </cfRule>
    <cfRule type="cellIs" dxfId="12" priority="15" operator="greaterThanOrEqual">
      <formula>4</formula>
    </cfRule>
  </conditionalFormatting>
  <conditionalFormatting sqref="D14:D17">
    <cfRule type="cellIs" dxfId="11" priority="6" operator="lessThanOrEqual">
      <formula>2</formula>
    </cfRule>
    <cfRule type="cellIs" dxfId="10" priority="5" operator="greaterThanOrEqual">
      <formula>4</formula>
    </cfRule>
  </conditionalFormatting>
  <conditionalFormatting sqref="D20:D23">
    <cfRule type="cellIs" dxfId="9" priority="4" operator="lessThanOrEqual">
      <formula>2</formula>
    </cfRule>
    <cfRule type="cellIs" dxfId="8" priority="3" operator="greaterThanOrEqual">
      <formula>4</formula>
    </cfRule>
  </conditionalFormatting>
  <conditionalFormatting sqref="D24">
    <cfRule type="cellIs" dxfId="7" priority="9" operator="greaterThan">
      <formula>4</formula>
    </cfRule>
    <cfRule type="cellIs" dxfId="6" priority="10" operator="lessThan">
      <formula>2</formula>
    </cfRule>
  </conditionalFormatting>
  <conditionalFormatting sqref="D27:D30">
    <cfRule type="cellIs" dxfId="5" priority="2" operator="lessThanOrEqual">
      <formula>2</formula>
    </cfRule>
    <cfRule type="cellIs" dxfId="4" priority="1" operator="greaterThanOrEqual">
      <formula>4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23"/>
  <rowBreaks count="1" manualBreakCount="1">
    <brk id="36" max="3" man="1"/>
  </rowBreaks>
  <ignoredErrors>
    <ignoredError sqref="D8:D10 D14:D17 D20:D24" calculatedColumn="1"/>
  </ignoredErrors>
  <drawing r:id="rId24"/>
  <tableParts count="3">
    <tablePart r:id="rId25"/>
    <tablePart r:id="rId26"/>
    <tablePart r:id="rId27"/>
  </tableParts>
  <extLst>
    <ext xmlns:x14="http://schemas.microsoft.com/office/spreadsheetml/2009/9/main" uri="{A8765BA9-456A-4dab-B4F3-ACF838C121DE}">
      <x14:slicerList>
        <x14:slicer r:id="rId28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808BB-4430-4386-BDBE-1F400B7EB2EA}">
  <dimension ref="A2:AI15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0" defaultRowHeight="15"/>
  <cols>
    <col min="1" max="1" width="3.83203125" style="13" customWidth="1"/>
    <col min="2" max="2" width="5.33203125" style="13" customWidth="1"/>
    <col min="3" max="3" width="100.5" style="13" customWidth="1"/>
    <col min="4" max="4" width="9.5" style="13" customWidth="1"/>
    <col min="5" max="5" width="9.1640625" style="13" customWidth="1"/>
    <col min="6" max="7" width="2.83203125" style="13" customWidth="1"/>
    <col min="8" max="8" width="18.1640625" style="13" hidden="1" customWidth="1"/>
    <col min="9" max="9" width="146.83203125" style="13" hidden="1" customWidth="1"/>
    <col min="10" max="10" width="47.5" style="13" hidden="1" customWidth="1"/>
    <col min="11" max="11" width="75.5" style="13" hidden="1" customWidth="1"/>
    <col min="12" max="14" width="9.1640625" style="13" hidden="1" customWidth="1"/>
    <col min="15" max="15" width="18.1640625" style="13" hidden="1" customWidth="1"/>
    <col min="16" max="16" width="22.33203125" style="13" hidden="1" customWidth="1"/>
    <col min="17" max="17" width="8.1640625" style="13" hidden="1" customWidth="1"/>
    <col min="18" max="19" width="68.5" style="13" hidden="1" customWidth="1"/>
    <col min="20" max="20" width="9.1640625" style="13" hidden="1" customWidth="1"/>
    <col min="21" max="22" width="68.5" style="13" hidden="1" customWidth="1"/>
    <col min="23" max="23" width="9.1640625" style="13" hidden="1" customWidth="1"/>
    <col min="24" max="24" width="18.1640625" style="13" hidden="1" customWidth="1"/>
    <col min="25" max="25" width="79.1640625" style="13" hidden="1" customWidth="1"/>
    <col min="26" max="26" width="2" style="13" hidden="1" customWidth="1"/>
    <col min="27" max="27" width="104" style="13" hidden="1" customWidth="1"/>
    <col min="28" max="28" width="53.5" style="13" hidden="1" customWidth="1"/>
    <col min="29" max="29" width="66.1640625" style="13" hidden="1" customWidth="1"/>
    <col min="30" max="30" width="12" style="13" hidden="1" customWidth="1"/>
    <col min="31" max="31" width="3.83203125" style="13" hidden="1" customWidth="1"/>
    <col min="32" max="32" width="6.83203125" style="13" hidden="1" customWidth="1"/>
    <col min="33" max="35" width="12" style="13" hidden="1" customWidth="1"/>
    <col min="36" max="16384" width="9.1640625" style="13" hidden="1"/>
  </cols>
  <sheetData>
    <row r="2" spans="1:29" ht="15" customHeight="1">
      <c r="B2" s="54"/>
      <c r="C2" s="54"/>
      <c r="D2" s="54"/>
      <c r="E2" s="14"/>
      <c r="F2" s="14"/>
      <c r="G2" s="14"/>
      <c r="H2" s="14"/>
      <c r="I2" s="14"/>
      <c r="J2" s="14"/>
      <c r="K2" s="14"/>
      <c r="L2" s="14"/>
      <c r="M2" s="14"/>
      <c r="AA2"/>
      <c r="AB2"/>
    </row>
    <row r="3" spans="1:29" ht="15" customHeight="1">
      <c r="B3" s="54"/>
      <c r="C3" s="54"/>
      <c r="D3" s="54"/>
      <c r="E3" s="14"/>
      <c r="F3" s="14"/>
      <c r="G3" s="14"/>
      <c r="H3" s="14"/>
      <c r="I3" s="14"/>
      <c r="J3" s="14"/>
      <c r="K3" s="14"/>
      <c r="L3" s="14"/>
      <c r="M3" s="14"/>
    </row>
    <row r="4" spans="1:29" ht="9" customHeight="1">
      <c r="E4" s="14"/>
      <c r="F4" s="14"/>
      <c r="G4" s="14"/>
      <c r="H4" s="14"/>
      <c r="I4" s="14"/>
      <c r="J4" s="14"/>
      <c r="K4" s="14"/>
      <c r="L4" s="14"/>
      <c r="M4" s="14"/>
      <c r="X4"/>
      <c r="Y4"/>
      <c r="Z4"/>
      <c r="AA4"/>
      <c r="AB4"/>
      <c r="AC4"/>
    </row>
    <row r="5" spans="1:29" ht="45.75" customHeight="1">
      <c r="B5" s="16"/>
      <c r="C5" s="15"/>
      <c r="D5" s="15"/>
      <c r="O5"/>
      <c r="P5"/>
      <c r="R5"/>
      <c r="S5"/>
      <c r="T5"/>
      <c r="U5"/>
      <c r="V5"/>
      <c r="W5"/>
      <c r="X5"/>
      <c r="Y5"/>
      <c r="Z5"/>
      <c r="AA5"/>
      <c r="AB5"/>
      <c r="AC5"/>
    </row>
    <row r="6" spans="1:29" ht="31.5" customHeight="1">
      <c r="A6" s="30"/>
      <c r="B6" s="29" t="s">
        <v>63</v>
      </c>
      <c r="C6" s="30"/>
      <c r="D6" s="30"/>
      <c r="E6" s="30"/>
      <c r="F6" s="1"/>
      <c r="G6" s="1"/>
      <c r="H6" s="3" t="s">
        <v>1</v>
      </c>
      <c r="I6" t="s">
        <v>64</v>
      </c>
      <c r="J6"/>
      <c r="O6"/>
      <c r="P6"/>
      <c r="R6"/>
      <c r="S6"/>
      <c r="T6"/>
      <c r="U6"/>
      <c r="V6"/>
      <c r="W6"/>
      <c r="X6"/>
      <c r="Y6"/>
      <c r="Z6"/>
      <c r="AA6"/>
      <c r="AB6"/>
      <c r="AC6"/>
    </row>
    <row r="7" spans="1:29">
      <c r="A7" s="1"/>
      <c r="B7" s="1"/>
      <c r="C7" s="1"/>
      <c r="D7" s="1"/>
      <c r="E7" s="1"/>
      <c r="F7" s="1"/>
      <c r="G7" s="1"/>
      <c r="H7" s="2" t="s">
        <v>65</v>
      </c>
      <c r="I7">
        <v>14</v>
      </c>
      <c r="J7"/>
    </row>
    <row r="8" spans="1:29">
      <c r="A8" s="1"/>
      <c r="B8" s="1"/>
      <c r="C8" s="1"/>
      <c r="D8" s="1"/>
      <c r="E8" s="1"/>
      <c r="F8" s="1"/>
      <c r="G8" s="1"/>
      <c r="H8" s="2" t="s">
        <v>66</v>
      </c>
      <c r="I8">
        <v>63</v>
      </c>
      <c r="J8"/>
    </row>
    <row r="9" spans="1:29">
      <c r="A9" s="1"/>
      <c r="B9" s="1"/>
      <c r="C9" s="1"/>
      <c r="D9" s="1"/>
      <c r="E9" s="1"/>
      <c r="F9" s="1"/>
      <c r="G9" s="1"/>
      <c r="H9" s="2" t="s">
        <v>5</v>
      </c>
      <c r="I9">
        <v>77</v>
      </c>
      <c r="J9"/>
    </row>
    <row r="10" spans="1:29">
      <c r="A10" s="1"/>
      <c r="B10" s="1"/>
      <c r="C10" s="1"/>
      <c r="D10" s="1"/>
      <c r="E10" s="1"/>
      <c r="F10" s="1"/>
      <c r="G10" s="1"/>
      <c r="H10"/>
      <c r="I10"/>
      <c r="J10"/>
    </row>
    <row r="11" spans="1:29">
      <c r="A11" s="1"/>
      <c r="B11" s="1"/>
      <c r="C11" s="1"/>
      <c r="D11" s="1"/>
      <c r="E11" s="1"/>
      <c r="F11" s="1"/>
      <c r="G11" s="1"/>
      <c r="H11"/>
      <c r="I11"/>
      <c r="J11"/>
    </row>
    <row r="12" spans="1:29">
      <c r="A12" s="1"/>
      <c r="B12" s="1"/>
      <c r="C12" s="1"/>
      <c r="D12" s="1"/>
      <c r="E12" s="1"/>
      <c r="F12" s="1"/>
      <c r="G12" s="1"/>
      <c r="H12" t="s">
        <v>67</v>
      </c>
      <c r="I12"/>
      <c r="J12"/>
      <c r="K12"/>
    </row>
    <row r="13" spans="1:29">
      <c r="A13" s="1"/>
      <c r="B13" s="1"/>
      <c r="C13" s="1"/>
      <c r="D13" s="1"/>
      <c r="E13" s="1"/>
      <c r="F13" s="1"/>
      <c r="G13" s="1"/>
      <c r="H13">
        <v>77</v>
      </c>
      <c r="I13"/>
      <c r="J13"/>
      <c r="K13"/>
    </row>
    <row r="14" spans="1:29">
      <c r="A14" s="1"/>
      <c r="B14" s="1"/>
      <c r="C14" s="1"/>
      <c r="D14" s="1"/>
      <c r="E14" s="1"/>
      <c r="F14" s="1"/>
      <c r="G14" s="1"/>
      <c r="H14"/>
      <c r="I14"/>
      <c r="J14"/>
      <c r="K14"/>
    </row>
    <row r="15" spans="1:29">
      <c r="A15" s="1"/>
      <c r="B15" s="1"/>
      <c r="C15" s="1"/>
      <c r="D15" s="1"/>
      <c r="E15" s="1"/>
      <c r="F15" s="1"/>
      <c r="G15" s="1"/>
      <c r="H15"/>
      <c r="I15"/>
      <c r="J15"/>
    </row>
    <row r="16" spans="1:29">
      <c r="A16" s="1"/>
      <c r="B16" s="1"/>
      <c r="C16" s="1"/>
      <c r="D16" s="1"/>
      <c r="E16" s="1"/>
      <c r="F16" s="1"/>
      <c r="G16" s="1"/>
      <c r="H16"/>
      <c r="I16"/>
      <c r="J16"/>
    </row>
    <row r="17" spans="1:10">
      <c r="A17" s="1"/>
      <c r="B17" s="1"/>
      <c r="C17" s="1"/>
      <c r="D17" s="1"/>
      <c r="E17" s="1"/>
      <c r="F17" s="1"/>
      <c r="G17" s="1"/>
      <c r="H17"/>
      <c r="I17"/>
      <c r="J17"/>
    </row>
    <row r="18" spans="1:10">
      <c r="A18" s="1"/>
      <c r="B18" s="1"/>
      <c r="C18" s="1"/>
      <c r="D18" s="1"/>
      <c r="E18" s="1"/>
      <c r="F18" s="1"/>
      <c r="G18" s="1"/>
      <c r="H18"/>
      <c r="I18"/>
      <c r="J18"/>
    </row>
    <row r="19" spans="1:10">
      <c r="A19" s="1"/>
      <c r="B19" s="1"/>
      <c r="C19" s="1"/>
      <c r="D19" s="1"/>
      <c r="E19" s="1"/>
      <c r="F19" s="1"/>
      <c r="G19" s="1"/>
      <c r="H19"/>
      <c r="I19"/>
      <c r="J19"/>
    </row>
    <row r="20" spans="1:10">
      <c r="A20" s="1"/>
      <c r="B20" s="1"/>
      <c r="C20" s="1"/>
      <c r="D20" s="1"/>
      <c r="E20" s="1"/>
      <c r="F20" s="1"/>
      <c r="G20" s="1"/>
      <c r="H20"/>
      <c r="I20"/>
      <c r="J20"/>
    </row>
    <row r="21" spans="1:10">
      <c r="A21" s="1"/>
      <c r="B21" s="1"/>
      <c r="C21" s="1"/>
      <c r="D21" s="1"/>
      <c r="E21" s="1"/>
      <c r="F21" s="1"/>
      <c r="G21" s="1"/>
      <c r="H21"/>
      <c r="I21"/>
      <c r="J21"/>
    </row>
    <row r="22" spans="1:10">
      <c r="A22" s="1"/>
      <c r="B22" s="1"/>
      <c r="C22" s="1"/>
      <c r="D22" s="1"/>
      <c r="E22" s="1"/>
      <c r="F22" s="1"/>
      <c r="G22" s="1"/>
      <c r="H22"/>
      <c r="I22"/>
      <c r="J22"/>
    </row>
    <row r="23" spans="1:10">
      <c r="A23" s="1"/>
      <c r="B23" s="1"/>
      <c r="C23" s="1"/>
      <c r="D23" s="1"/>
      <c r="E23" s="1"/>
      <c r="F23" s="1"/>
      <c r="G23" s="1"/>
      <c r="H23"/>
      <c r="I23"/>
      <c r="J23"/>
    </row>
    <row r="24" spans="1:10">
      <c r="A24" s="1"/>
      <c r="B24" s="1"/>
      <c r="C24" s="1"/>
      <c r="D24" s="1"/>
      <c r="E24" s="1"/>
      <c r="F24" s="1"/>
      <c r="G24" s="1"/>
      <c r="H24" s="3" t="s">
        <v>1</v>
      </c>
      <c r="I24" t="s">
        <v>68</v>
      </c>
      <c r="J24"/>
    </row>
    <row r="25" spans="1:10">
      <c r="A25" s="1"/>
      <c r="B25" s="1"/>
      <c r="C25" s="1"/>
      <c r="D25" s="1"/>
      <c r="E25" s="1"/>
      <c r="F25" s="1"/>
      <c r="G25" s="1"/>
      <c r="H25" s="46" t="s">
        <v>69</v>
      </c>
      <c r="I25" s="43">
        <v>4</v>
      </c>
      <c r="J25"/>
    </row>
    <row r="26" spans="1:10" s="43" customFormat="1" ht="29">
      <c r="B26" s="44" t="s">
        <v>70</v>
      </c>
      <c r="C26" s="45"/>
      <c r="D26" s="45"/>
      <c r="E26" s="45"/>
      <c r="H26" s="46" t="s">
        <v>5</v>
      </c>
      <c r="I26" s="43">
        <v>4</v>
      </c>
    </row>
    <row r="27" spans="1:10" s="43" customFormat="1">
      <c r="H27"/>
      <c r="I27"/>
    </row>
    <row r="28" spans="1:10" s="43" customFormat="1">
      <c r="H28"/>
      <c r="I28"/>
    </row>
    <row r="29" spans="1:10" s="43" customFormat="1">
      <c r="H29"/>
      <c r="I29"/>
    </row>
    <row r="30" spans="1:10" s="43" customFormat="1">
      <c r="H30"/>
      <c r="I30"/>
    </row>
    <row r="31" spans="1:10" s="43" customFormat="1"/>
    <row r="32" spans="1:10" s="43" customFormat="1"/>
    <row r="33" spans="2:9" s="43" customFormat="1"/>
    <row r="34" spans="2:9" s="43" customFormat="1">
      <c r="H34" s="43" t="s">
        <v>1</v>
      </c>
      <c r="I34" s="43" t="s">
        <v>71</v>
      </c>
    </row>
    <row r="35" spans="2:9" s="43" customFormat="1">
      <c r="H35" s="46" t="s">
        <v>72</v>
      </c>
      <c r="I35" s="43">
        <v>1</v>
      </c>
    </row>
    <row r="36" spans="2:9" s="43" customFormat="1">
      <c r="H36" s="46" t="s">
        <v>73</v>
      </c>
      <c r="I36" s="43">
        <v>3</v>
      </c>
    </row>
    <row r="37" spans="2:9" s="43" customFormat="1">
      <c r="H37" s="46" t="s">
        <v>5</v>
      </c>
      <c r="I37" s="43">
        <v>4</v>
      </c>
    </row>
    <row r="38" spans="2:9" s="43" customFormat="1">
      <c r="H38"/>
      <c r="I38"/>
    </row>
    <row r="39" spans="2:9" s="43" customFormat="1">
      <c r="H39"/>
      <c r="I39"/>
    </row>
    <row r="40" spans="2:9" s="43" customFormat="1"/>
    <row r="41" spans="2:9" s="43" customFormat="1"/>
    <row r="42" spans="2:9" s="43" customFormat="1">
      <c r="H42" s="43" t="s">
        <v>1</v>
      </c>
      <c r="I42" s="43" t="s">
        <v>74</v>
      </c>
    </row>
    <row r="43" spans="2:9" s="43" customFormat="1">
      <c r="H43" s="46" t="s">
        <v>65</v>
      </c>
      <c r="I43" s="43">
        <v>1</v>
      </c>
    </row>
    <row r="44" spans="2:9" s="43" customFormat="1">
      <c r="H44" s="46" t="s">
        <v>66</v>
      </c>
      <c r="I44" s="43">
        <v>3</v>
      </c>
    </row>
    <row r="45" spans="2:9" s="43" customFormat="1" ht="16">
      <c r="B45" s="47"/>
      <c r="C45" s="47"/>
      <c r="D45" s="48" t="s">
        <v>65</v>
      </c>
      <c r="E45" s="49" t="s">
        <v>66</v>
      </c>
      <c r="H45" s="46" t="s">
        <v>75</v>
      </c>
    </row>
    <row r="46" spans="2:9" s="43" customFormat="1" ht="16">
      <c r="B46" s="48" t="s">
        <v>76</v>
      </c>
      <c r="C46" s="48" t="s">
        <v>77</v>
      </c>
      <c r="D46" s="50">
        <f>GETPIVOTDATA("Har du talt med nogen på arbejdspladsen om det?",$H$42,"Har du talt med nogen på arbejdspladsen om det?","Ja")</f>
        <v>1</v>
      </c>
      <c r="E46" s="50">
        <f>GETPIVOTDATA("Har du talt med nogen på arbejdspladsen om det?",$H$42,"Har du talt med nogen på arbejdspladsen om det?","Nej")</f>
        <v>3</v>
      </c>
      <c r="H46" s="46" t="s">
        <v>5</v>
      </c>
      <c r="I46" s="43">
        <v>4</v>
      </c>
    </row>
    <row r="47" spans="2:9" s="43" customFormat="1" ht="16">
      <c r="B47" s="48" t="s">
        <v>78</v>
      </c>
      <c r="C47" s="48" t="s">
        <v>79</v>
      </c>
      <c r="D47" s="50">
        <f>GETPIVOTDATA("Er der taget hånd om problemet?",$H$47,"Er der taget hånd om problemet?","Ja")</f>
        <v>2</v>
      </c>
      <c r="E47" s="50">
        <f>GETPIVOTDATA("Er der taget hånd om problemet?",$H$47,"Er der taget hånd om problemet?","Nej")</f>
        <v>2</v>
      </c>
      <c r="H47" s="43" t="s">
        <v>1</v>
      </c>
      <c r="I47" s="43" t="s">
        <v>80</v>
      </c>
    </row>
    <row r="48" spans="2:9" s="43" customFormat="1" ht="16">
      <c r="B48" s="48" t="s">
        <v>81</v>
      </c>
      <c r="C48" s="48" t="s">
        <v>82</v>
      </c>
      <c r="D48" s="50" t="e">
        <f>GETPIVOTDATA("Du har svaret ""nej"" - ønsker du, at der skal tages hånd om problemet?
(Det forudsætter, at du vil gå til TR, arbejdsmiljørepræsentant eller leder)",$H$52,"Du har svaret ""nej"" - ønsker du, at der skal tages hånd om problemet?
(Det forudsætter, at du vil gå til TR, arbejdsmiljørepræsentant eller leder)","Ja")</f>
        <v>#REF!</v>
      </c>
      <c r="E48" s="50">
        <f>GETPIVOTDATA("Du har svaret ""nej"" - ønsker du, at der skal tages hånd om problemet?
(Det forudsætter, at du vil gå til TR, arbejdsmiljørepræsentant eller leder)",$H$52,"Du har svaret ""nej"" - ønsker du, at der skal tages hånd om problemet?
(Det forudsætter, at du vil gå til TR, arbejdsmiljørepræsentant eller leder)","Nej")</f>
        <v>2</v>
      </c>
      <c r="H48" s="46" t="s">
        <v>65</v>
      </c>
      <c r="I48" s="43">
        <v>2</v>
      </c>
    </row>
    <row r="49" spans="1:10" s="43" customFormat="1">
      <c r="H49" s="46" t="s">
        <v>66</v>
      </c>
      <c r="I49" s="43">
        <v>2</v>
      </c>
    </row>
    <row r="50" spans="1:10" s="43" customFormat="1">
      <c r="H50" s="46" t="s">
        <v>75</v>
      </c>
    </row>
    <row r="51" spans="1:10" ht="29">
      <c r="A51" s="31"/>
      <c r="B51" s="32" t="s">
        <v>83</v>
      </c>
      <c r="C51" s="33"/>
      <c r="D51" s="33"/>
      <c r="E51" s="33"/>
      <c r="F51" s="31"/>
      <c r="G51" s="31"/>
      <c r="H51" s="46" t="s">
        <v>5</v>
      </c>
      <c r="I51" s="43">
        <v>4</v>
      </c>
      <c r="J51"/>
    </row>
    <row r="52" spans="1:10">
      <c r="A52" s="31"/>
      <c r="B52" s="31"/>
      <c r="C52" s="31"/>
      <c r="D52" s="31"/>
      <c r="E52" s="31"/>
      <c r="F52" s="31"/>
      <c r="G52" s="31"/>
      <c r="H52" s="3" t="s">
        <v>1</v>
      </c>
      <c r="I52" t="s">
        <v>84</v>
      </c>
      <c r="J52"/>
    </row>
    <row r="53" spans="1:10">
      <c r="A53" s="31"/>
      <c r="B53" s="31"/>
      <c r="C53" s="31"/>
      <c r="D53" s="31"/>
      <c r="E53" s="31"/>
      <c r="F53" s="31"/>
      <c r="G53" s="31"/>
      <c r="H53" s="2" t="s">
        <v>66</v>
      </c>
      <c r="I53">
        <v>2</v>
      </c>
      <c r="J53"/>
    </row>
    <row r="54" spans="1:10">
      <c r="A54" s="31"/>
      <c r="B54" s="31"/>
      <c r="C54" s="31"/>
      <c r="D54" s="31"/>
      <c r="E54" s="31"/>
      <c r="F54" s="31"/>
      <c r="G54" s="31"/>
      <c r="H54" s="2" t="s">
        <v>5</v>
      </c>
      <c r="I54">
        <v>2</v>
      </c>
      <c r="J54"/>
    </row>
    <row r="55" spans="1:10">
      <c r="A55" s="31"/>
      <c r="B55" s="31"/>
      <c r="C55" s="31"/>
      <c r="D55" s="31"/>
      <c r="E55" s="31"/>
      <c r="F55" s="31"/>
      <c r="G55" s="31"/>
      <c r="H55"/>
      <c r="I55"/>
      <c r="J55"/>
    </row>
    <row r="56" spans="1:10">
      <c r="A56" s="31"/>
      <c r="B56" s="31"/>
      <c r="C56" s="31"/>
      <c r="D56" s="31"/>
      <c r="E56" s="31"/>
      <c r="F56" s="31"/>
      <c r="G56" s="31"/>
      <c r="H56"/>
      <c r="I56"/>
      <c r="J56"/>
    </row>
    <row r="57" spans="1:10">
      <c r="A57" s="31"/>
      <c r="B57" s="31"/>
      <c r="C57" s="31"/>
      <c r="D57" s="31"/>
      <c r="E57" s="31"/>
      <c r="F57" s="31"/>
      <c r="G57" s="31"/>
      <c r="H57"/>
      <c r="I57"/>
      <c r="J57"/>
    </row>
    <row r="58" spans="1:10">
      <c r="A58" s="31"/>
      <c r="B58" s="31"/>
      <c r="C58" s="31"/>
      <c r="D58" s="31"/>
      <c r="E58" s="31"/>
      <c r="F58" s="31"/>
      <c r="G58" s="31"/>
      <c r="H58"/>
      <c r="I58"/>
      <c r="J58"/>
    </row>
    <row r="59" spans="1:10">
      <c r="A59" s="31"/>
      <c r="B59" s="31"/>
      <c r="C59" s="31"/>
      <c r="D59" s="31"/>
      <c r="E59" s="31"/>
      <c r="F59" s="31"/>
      <c r="G59" s="31"/>
      <c r="H59" s="3" t="s">
        <v>1</v>
      </c>
      <c r="I59" t="s">
        <v>85</v>
      </c>
      <c r="J59"/>
    </row>
    <row r="60" spans="1:10">
      <c r="A60" s="31"/>
      <c r="B60" s="31"/>
      <c r="C60" s="31"/>
      <c r="D60" s="31"/>
      <c r="E60" s="31"/>
      <c r="F60" s="31"/>
      <c r="G60" s="31"/>
      <c r="H60" s="2" t="s">
        <v>69</v>
      </c>
      <c r="I60">
        <v>3</v>
      </c>
      <c r="J60"/>
    </row>
    <row r="61" spans="1:10">
      <c r="A61" s="31"/>
      <c r="B61" s="31"/>
      <c r="C61" s="31"/>
      <c r="D61" s="31"/>
      <c r="E61" s="31"/>
      <c r="F61" s="31"/>
      <c r="G61" s="31"/>
      <c r="H61" s="2" t="s">
        <v>5</v>
      </c>
      <c r="I61">
        <v>3</v>
      </c>
      <c r="J61"/>
    </row>
    <row r="62" spans="1:10">
      <c r="A62" s="31"/>
      <c r="B62" s="31"/>
      <c r="C62" s="31"/>
      <c r="D62" s="31"/>
      <c r="E62" s="31"/>
      <c r="F62" s="31"/>
      <c r="G62" s="31"/>
      <c r="H62"/>
      <c r="I62"/>
      <c r="J62"/>
    </row>
    <row r="63" spans="1:10">
      <c r="A63" s="31"/>
      <c r="B63" s="31"/>
      <c r="C63" s="31"/>
      <c r="D63" s="31"/>
      <c r="E63" s="31"/>
      <c r="F63" s="31"/>
      <c r="G63" s="31"/>
      <c r="H63"/>
      <c r="I63"/>
      <c r="J63"/>
    </row>
    <row r="64" spans="1:10">
      <c r="A64" s="31"/>
      <c r="B64" s="31"/>
      <c r="C64" s="31"/>
      <c r="D64" s="31"/>
      <c r="E64" s="31"/>
      <c r="F64" s="31"/>
      <c r="G64" s="31"/>
      <c r="H64"/>
      <c r="I64"/>
      <c r="J64"/>
    </row>
    <row r="65" spans="1:10">
      <c r="A65" s="31"/>
      <c r="B65" s="31"/>
      <c r="C65" s="31"/>
      <c r="D65" s="31"/>
      <c r="E65" s="31"/>
      <c r="F65" s="31"/>
      <c r="G65" s="31"/>
      <c r="H65"/>
      <c r="I65"/>
      <c r="J65"/>
    </row>
    <row r="66" spans="1:10">
      <c r="A66" s="31"/>
      <c r="B66" s="31"/>
      <c r="C66" s="31"/>
      <c r="D66" s="31"/>
      <c r="E66" s="31"/>
      <c r="F66" s="31"/>
      <c r="G66" s="31"/>
      <c r="H66"/>
      <c r="I66"/>
      <c r="J66"/>
    </row>
    <row r="67" spans="1:10">
      <c r="A67" s="31"/>
      <c r="B67" s="31"/>
      <c r="C67" s="31"/>
      <c r="D67" s="31"/>
      <c r="E67" s="31"/>
      <c r="F67" s="31"/>
      <c r="G67" s="31"/>
      <c r="H67"/>
      <c r="I67"/>
      <c r="J67"/>
    </row>
    <row r="68" spans="1:10">
      <c r="A68" s="31"/>
      <c r="B68" s="31"/>
      <c r="C68" s="31"/>
      <c r="D68" s="31"/>
      <c r="E68" s="31"/>
      <c r="F68" s="31"/>
      <c r="G68" s="31"/>
      <c r="H68"/>
      <c r="I68"/>
      <c r="J68"/>
    </row>
    <row r="69" spans="1:10">
      <c r="A69" s="31"/>
      <c r="B69" s="31"/>
      <c r="C69" s="31"/>
      <c r="D69" s="31"/>
      <c r="E69" s="31"/>
      <c r="F69" s="31"/>
      <c r="G69" s="31"/>
      <c r="H69" s="3" t="s">
        <v>1</v>
      </c>
      <c r="I69" t="s">
        <v>86</v>
      </c>
      <c r="J69"/>
    </row>
    <row r="70" spans="1:10">
      <c r="A70" s="31"/>
      <c r="B70" s="31"/>
      <c r="C70" s="31"/>
      <c r="D70" s="31"/>
      <c r="E70" s="31"/>
      <c r="F70" s="31"/>
      <c r="G70" s="31"/>
      <c r="H70" s="2" t="s">
        <v>72</v>
      </c>
      <c r="I70">
        <v>3</v>
      </c>
    </row>
    <row r="71" spans="1:10" ht="16">
      <c r="A71" s="31"/>
      <c r="B71" s="31"/>
      <c r="C71" s="31"/>
      <c r="D71" s="34" t="s">
        <v>65</v>
      </c>
      <c r="E71" s="35" t="s">
        <v>66</v>
      </c>
      <c r="F71" s="31"/>
      <c r="G71" s="31"/>
      <c r="H71" s="2" t="s">
        <v>5</v>
      </c>
      <c r="I71">
        <v>3</v>
      </c>
    </row>
    <row r="72" spans="1:10" ht="16">
      <c r="A72" s="31"/>
      <c r="B72" s="34" t="s">
        <v>87</v>
      </c>
      <c r="C72" s="34" t="s">
        <v>77</v>
      </c>
      <c r="D72" s="36">
        <f>GETPIVOTDATA("Har du talt med nogen på din arbejdsplads om problemet?",$H$77,"Har du talt med nogen på din arbejdsplads om problemet?","Ja")</f>
        <v>2</v>
      </c>
      <c r="E72" s="36">
        <f>GETPIVOTDATA("Har du talt med nogen på din arbejdsplads om problemet?",$H$77,"Har du talt med nogen på din arbejdsplads om problemet?","Nej")</f>
        <v>1</v>
      </c>
      <c r="F72" s="31"/>
      <c r="G72" s="31"/>
      <c r="H72"/>
      <c r="I72"/>
    </row>
    <row r="73" spans="1:10" ht="16">
      <c r="A73" s="31"/>
      <c r="B73" s="34" t="s">
        <v>88</v>
      </c>
      <c r="C73" s="34" t="s">
        <v>79</v>
      </c>
      <c r="D73" s="36">
        <f>GETPIVOTDATA("Er der taget hånd om problemet?2",$H$82,"Er der taget hånd om problemet?2","Ja")</f>
        <v>2</v>
      </c>
      <c r="E73" s="36">
        <f>GETPIVOTDATA("Er der taget hånd om problemet?2",$H$82,"Er der taget hånd om problemet?2","Nej")</f>
        <v>1</v>
      </c>
      <c r="F73" s="31"/>
      <c r="G73" s="31"/>
      <c r="H73"/>
      <c r="I73"/>
    </row>
    <row r="74" spans="1:10" ht="16">
      <c r="A74" s="31"/>
      <c r="B74" s="34" t="s">
        <v>89</v>
      </c>
      <c r="C74" s="34" t="s">
        <v>82</v>
      </c>
      <c r="D74" s="36" t="e">
        <f>GETPIVOTDATA("Du har svaret ""nej""- ønsker du, at der skal tages hånd om problemet?
(Det forudsætter, at du tager kontakt til TR, arbejdsmiljørepræsentant eller leder)",$H$87,"Du har svaret ""nej""- ønsker du, at der skal tages hånd om problemet?
(Det forudsætter, at du tager kontakt til TR, arbejdsmiljørepræsentant eller leder)","Ja")</f>
        <v>#REF!</v>
      </c>
      <c r="E74" s="36">
        <f>GETPIVOTDATA("Du har svaret ""nej""- ønsker du, at der skal tages hånd om problemet?
(Det forudsætter, at du tager kontakt til TR, arbejdsmiljørepræsentant eller leder)",$H$87,"Du har svaret ""nej""- ønsker du, at der skal tages hånd om problemet?
(Det forudsætter, at du tager kontakt til TR, arbejdsmiljørepræsentant eller leder)","Nej")</f>
        <v>1</v>
      </c>
      <c r="F74" s="31"/>
      <c r="G74" s="31"/>
      <c r="H74"/>
      <c r="I74"/>
    </row>
    <row r="75" spans="1:10">
      <c r="A75" s="31"/>
      <c r="B75" s="31"/>
      <c r="C75" s="31"/>
      <c r="D75" s="31"/>
      <c r="E75" s="31"/>
      <c r="F75" s="31"/>
      <c r="G75" s="31"/>
      <c r="H75"/>
      <c r="I75"/>
    </row>
    <row r="76" spans="1:10">
      <c r="A76" s="31"/>
      <c r="B76" s="31"/>
      <c r="C76" s="31"/>
      <c r="D76" s="31"/>
      <c r="E76" s="31"/>
      <c r="F76" s="31"/>
      <c r="G76" s="31"/>
      <c r="H76"/>
      <c r="I76"/>
    </row>
    <row r="77" spans="1:10">
      <c r="A77" s="31"/>
      <c r="B77" s="31"/>
      <c r="C77" s="31"/>
      <c r="D77" s="31"/>
      <c r="E77" s="31"/>
      <c r="F77" s="31"/>
      <c r="G77" s="31"/>
      <c r="H77" s="3" t="s">
        <v>1</v>
      </c>
      <c r="I77" t="s">
        <v>90</v>
      </c>
    </row>
    <row r="78" spans="1:10">
      <c r="A78" s="31"/>
      <c r="B78" s="31"/>
      <c r="C78" s="31"/>
      <c r="D78" s="31"/>
      <c r="E78" s="31"/>
      <c r="F78" s="31"/>
      <c r="G78" s="31"/>
      <c r="H78" s="2" t="s">
        <v>65</v>
      </c>
      <c r="I78">
        <v>2</v>
      </c>
    </row>
    <row r="79" spans="1:10">
      <c r="A79" s="31"/>
      <c r="B79" s="31"/>
      <c r="C79" s="31"/>
      <c r="D79" s="31"/>
      <c r="E79" s="31"/>
      <c r="F79" s="31"/>
      <c r="G79" s="31"/>
      <c r="H79" s="2" t="s">
        <v>66</v>
      </c>
      <c r="I79">
        <v>1</v>
      </c>
    </row>
    <row r="80" spans="1:10">
      <c r="A80" s="31"/>
      <c r="B80" s="31"/>
      <c r="C80" s="31"/>
      <c r="D80" s="31"/>
      <c r="E80" s="31"/>
      <c r="F80" s="31"/>
      <c r="G80" s="31"/>
      <c r="H80" s="2" t="s">
        <v>5</v>
      </c>
      <c r="I80">
        <v>3</v>
      </c>
    </row>
    <row r="81" spans="1:10">
      <c r="A81" s="31"/>
      <c r="B81" s="31"/>
      <c r="C81" s="31"/>
      <c r="D81" s="31"/>
      <c r="E81" s="31"/>
      <c r="F81" s="31"/>
      <c r="G81" s="31"/>
      <c r="H81"/>
      <c r="I81"/>
    </row>
    <row r="82" spans="1:10">
      <c r="A82" s="31"/>
      <c r="B82" s="31"/>
      <c r="C82" s="31"/>
      <c r="D82" s="31"/>
      <c r="E82" s="31"/>
      <c r="F82" s="31"/>
      <c r="G82" s="31"/>
      <c r="H82" s="3" t="s">
        <v>1</v>
      </c>
      <c r="I82" t="s">
        <v>91</v>
      </c>
    </row>
    <row r="83" spans="1:10">
      <c r="A83" s="31"/>
      <c r="B83" s="31"/>
      <c r="C83" s="31"/>
      <c r="D83" s="31"/>
      <c r="E83" s="31"/>
      <c r="F83" s="31"/>
      <c r="G83" s="31"/>
      <c r="H83" s="2" t="s">
        <v>65</v>
      </c>
      <c r="I83">
        <v>2</v>
      </c>
    </row>
    <row r="84" spans="1:10">
      <c r="A84" s="31"/>
      <c r="B84" s="31"/>
      <c r="C84" s="31"/>
      <c r="D84" s="31"/>
      <c r="E84" s="31"/>
      <c r="F84" s="31"/>
      <c r="G84" s="31"/>
      <c r="H84" s="2" t="s">
        <v>66</v>
      </c>
      <c r="I84">
        <v>1</v>
      </c>
    </row>
    <row r="85" spans="1:10">
      <c r="A85" s="31"/>
      <c r="B85" s="31"/>
      <c r="C85" s="31"/>
      <c r="D85" s="31"/>
      <c r="E85" s="31"/>
      <c r="F85" s="31"/>
      <c r="G85" s="31"/>
      <c r="H85" s="2" t="s">
        <v>5</v>
      </c>
      <c r="I85">
        <v>3</v>
      </c>
    </row>
    <row r="86" spans="1:10">
      <c r="A86" s="31"/>
      <c r="B86" s="31"/>
      <c r="C86" s="31"/>
      <c r="D86" s="31"/>
      <c r="E86" s="31"/>
      <c r="F86" s="31"/>
      <c r="G86" s="31"/>
      <c r="H86"/>
      <c r="I86"/>
    </row>
    <row r="87" spans="1:10">
      <c r="A87" s="31"/>
      <c r="B87" s="31"/>
      <c r="C87" s="31"/>
      <c r="D87" s="31"/>
      <c r="E87" s="31"/>
      <c r="F87" s="31"/>
      <c r="G87" s="31"/>
      <c r="H87" s="3" t="s">
        <v>1</v>
      </c>
      <c r="I87" t="s">
        <v>92</v>
      </c>
      <c r="J87"/>
    </row>
    <row r="88" spans="1:10">
      <c r="A88" s="31"/>
      <c r="B88" s="31"/>
      <c r="C88" s="31"/>
      <c r="D88" s="31"/>
      <c r="E88" s="31"/>
      <c r="F88" s="31"/>
      <c r="G88" s="31"/>
      <c r="H88" s="2" t="s">
        <v>66</v>
      </c>
      <c r="I88">
        <v>1</v>
      </c>
      <c r="J88"/>
    </row>
    <row r="89" spans="1:10">
      <c r="A89" s="31"/>
      <c r="B89" s="31"/>
      <c r="C89" s="31"/>
      <c r="D89" s="31"/>
      <c r="E89" s="31"/>
      <c r="F89" s="31"/>
      <c r="G89" s="31"/>
      <c r="H89" s="2" t="s">
        <v>5</v>
      </c>
      <c r="I89">
        <v>1</v>
      </c>
      <c r="J89"/>
    </row>
    <row r="90" spans="1:10">
      <c r="A90" s="31"/>
      <c r="B90" s="31"/>
      <c r="C90" s="31"/>
      <c r="D90" s="31"/>
      <c r="E90" s="31"/>
      <c r="F90" s="31"/>
      <c r="G90" s="31"/>
      <c r="H90"/>
      <c r="I90"/>
      <c r="J90"/>
    </row>
    <row r="91" spans="1:10">
      <c r="A91" s="31"/>
      <c r="B91" s="31"/>
      <c r="C91" s="31"/>
      <c r="D91" s="31"/>
      <c r="E91" s="31"/>
      <c r="F91" s="31"/>
      <c r="G91" s="31"/>
      <c r="H91"/>
      <c r="I91"/>
      <c r="J91"/>
    </row>
    <row r="92" spans="1:10">
      <c r="A92" s="31"/>
      <c r="B92" s="31"/>
      <c r="C92" s="31"/>
      <c r="D92" s="31"/>
      <c r="E92" s="31"/>
      <c r="F92" s="31"/>
      <c r="G92" s="31"/>
    </row>
    <row r="93" spans="1:10">
      <c r="A93" s="31"/>
      <c r="B93" s="31"/>
      <c r="C93" s="31"/>
      <c r="D93" s="31"/>
      <c r="E93" s="31"/>
      <c r="F93" s="31"/>
      <c r="G93" s="31"/>
      <c r="H93" s="3" t="s">
        <v>1</v>
      </c>
      <c r="I93" t="s">
        <v>93</v>
      </c>
      <c r="J93"/>
    </row>
    <row r="94" spans="1:10" ht="16">
      <c r="A94" s="31"/>
      <c r="B94" s="31"/>
      <c r="C94" s="31"/>
      <c r="D94" s="34" t="s">
        <v>65</v>
      </c>
      <c r="E94" s="35" t="s">
        <v>66</v>
      </c>
      <c r="F94" s="31"/>
      <c r="G94" s="31"/>
      <c r="H94" s="2" t="s">
        <v>69</v>
      </c>
      <c r="I94">
        <v>1</v>
      </c>
      <c r="J94"/>
    </row>
    <row r="95" spans="1:10" ht="16">
      <c r="A95" s="31"/>
      <c r="B95" s="34" t="s">
        <v>94</v>
      </c>
      <c r="C95" s="34" t="s">
        <v>77</v>
      </c>
      <c r="D95" s="36">
        <f>GETPIVOTDATA("Har du talt med nogen på din arbejdsplads om problemet?2",$H$111,"Har du talt med nogen på din arbejdsplads om problemet?2","Ja")</f>
        <v>1</v>
      </c>
      <c r="E95" s="36">
        <f>GETPIVOTDATA("Har du talt med nogen på din arbejdsplads om problemet?2",$H$111,"Har du talt med nogen på din arbejdsplads om problemet?2","Nej")</f>
        <v>1</v>
      </c>
      <c r="F95" s="31"/>
      <c r="G95" s="31"/>
      <c r="H95" s="2" t="s">
        <v>5</v>
      </c>
      <c r="I95">
        <v>1</v>
      </c>
      <c r="J95"/>
    </row>
    <row r="96" spans="1:10" ht="16">
      <c r="A96" s="31"/>
      <c r="B96" s="34" t="s">
        <v>95</v>
      </c>
      <c r="C96" s="34" t="s">
        <v>79</v>
      </c>
      <c r="D96" s="36">
        <f>GETPIVOTDATA("Er der taget hånd om problemet?3",$H$116,"Er der taget hånd om problemet?3","Ja")</f>
        <v>1</v>
      </c>
      <c r="E96" s="36">
        <f>GETPIVOTDATA("Er der taget hånd om problemet?3",$H$116,"Er der taget hånd om problemet?3","Nej")</f>
        <v>1</v>
      </c>
      <c r="F96" s="31"/>
      <c r="G96" s="31"/>
      <c r="H96"/>
      <c r="I96"/>
      <c r="J96"/>
    </row>
    <row r="97" spans="1:10" ht="16">
      <c r="A97" s="31"/>
      <c r="B97" s="34" t="s">
        <v>96</v>
      </c>
      <c r="C97" s="34" t="s">
        <v>82</v>
      </c>
      <c r="D97" s="36" t="e">
        <f>GETPIVOTDATA("Du har svaret ""nej""- ønsker du, at der skal tages hånd om problemet?
(Det forudsætter, at du tager kontakt til TR, arbejdsmiljørepræsentant eller leder)2",$H$121,"Du har svaret ""nej""- ønsker du, at der skal tages hånd om problemet?
(Det forudsætter, at du tager kontakt til TR, arbejdsmiljørepræsentant eller leder)2","Ja")</f>
        <v>#REF!</v>
      </c>
      <c r="E97" s="36">
        <f>GETPIVOTDATA("Du har svaret ""nej""- ønsker du, at der skal tages hånd om problemet?
(Det forudsætter, at du tager kontakt til TR, arbejdsmiljørepræsentant eller leder)2",$H$121,"Du har svaret ""nej""- ønsker du, at der skal tages hånd om problemet?
(Det forudsætter, at du tager kontakt til TR, arbejdsmiljørepræsentant eller leder)2","Nej")</f>
        <v>1</v>
      </c>
      <c r="F97" s="31"/>
      <c r="G97" s="31"/>
      <c r="H97"/>
      <c r="I97"/>
      <c r="J97"/>
    </row>
    <row r="98" spans="1:10">
      <c r="A98" s="31"/>
      <c r="B98" s="31"/>
      <c r="C98" s="31"/>
      <c r="D98" s="31"/>
      <c r="E98" s="31"/>
      <c r="F98" s="31"/>
      <c r="G98" s="31"/>
      <c r="H98"/>
      <c r="I98"/>
      <c r="J98"/>
    </row>
    <row r="99" spans="1:10">
      <c r="A99" s="31"/>
      <c r="B99" s="31"/>
      <c r="C99" s="31"/>
      <c r="D99" s="31"/>
      <c r="E99" s="31"/>
      <c r="F99" s="31"/>
      <c r="G99" s="31"/>
      <c r="H99"/>
      <c r="I99"/>
      <c r="J99"/>
    </row>
    <row r="100" spans="1:10" ht="29">
      <c r="A100" s="37"/>
      <c r="B100" s="38" t="s">
        <v>97</v>
      </c>
      <c r="C100" s="39"/>
      <c r="D100" s="39"/>
      <c r="E100" s="39"/>
      <c r="F100" s="37"/>
      <c r="G100" s="37"/>
      <c r="H100"/>
      <c r="I100"/>
    </row>
    <row r="101" spans="1:10">
      <c r="A101" s="37"/>
      <c r="B101" s="37"/>
      <c r="C101" s="37"/>
      <c r="D101" s="37"/>
      <c r="E101" s="37"/>
      <c r="F101" s="37"/>
      <c r="G101" s="37"/>
      <c r="H101"/>
      <c r="I101"/>
    </row>
    <row r="102" spans="1:10">
      <c r="A102" s="37"/>
      <c r="B102" s="37"/>
      <c r="C102" s="37"/>
      <c r="D102" s="37"/>
      <c r="E102" s="37"/>
      <c r="F102" s="37"/>
      <c r="G102" s="37"/>
      <c r="H102"/>
      <c r="I102"/>
    </row>
    <row r="103" spans="1:10">
      <c r="A103" s="37"/>
      <c r="B103" s="37"/>
      <c r="C103" s="37"/>
      <c r="D103" s="37"/>
      <c r="E103" s="37"/>
      <c r="F103" s="37"/>
      <c r="G103" s="37"/>
      <c r="H103" s="3" t="s">
        <v>1</v>
      </c>
      <c r="I103" t="s">
        <v>98</v>
      </c>
    </row>
    <row r="104" spans="1:10">
      <c r="A104" s="37"/>
      <c r="B104" s="37"/>
      <c r="C104" s="37"/>
      <c r="D104" s="37"/>
      <c r="E104" s="37"/>
      <c r="F104" s="37"/>
      <c r="G104" s="37"/>
      <c r="H104" s="2" t="s">
        <v>72</v>
      </c>
      <c r="I104">
        <v>1</v>
      </c>
    </row>
    <row r="105" spans="1:10">
      <c r="A105" s="37"/>
      <c r="B105" s="37"/>
      <c r="C105" s="37"/>
      <c r="D105" s="37"/>
      <c r="E105" s="37"/>
      <c r="F105" s="37"/>
      <c r="G105" s="37"/>
      <c r="H105" s="2" t="s">
        <v>73</v>
      </c>
      <c r="I105">
        <v>1</v>
      </c>
    </row>
    <row r="106" spans="1:10">
      <c r="A106" s="37"/>
      <c r="B106" s="37"/>
      <c r="C106" s="37"/>
      <c r="D106" s="37"/>
      <c r="E106" s="37"/>
      <c r="F106" s="37"/>
      <c r="G106" s="37"/>
      <c r="H106" s="2" t="s">
        <v>5</v>
      </c>
      <c r="I106">
        <v>2</v>
      </c>
    </row>
    <row r="107" spans="1:10">
      <c r="A107" s="37"/>
      <c r="B107" s="37"/>
      <c r="C107" s="37"/>
      <c r="D107" s="37"/>
      <c r="E107" s="37"/>
      <c r="F107" s="37"/>
      <c r="G107" s="37"/>
      <c r="H107"/>
      <c r="I107"/>
    </row>
    <row r="108" spans="1:10">
      <c r="A108" s="37"/>
      <c r="B108" s="37"/>
      <c r="C108" s="37"/>
      <c r="D108" s="37"/>
      <c r="E108" s="37"/>
      <c r="F108" s="37"/>
      <c r="G108" s="37"/>
      <c r="H108"/>
      <c r="I108"/>
    </row>
    <row r="109" spans="1:10">
      <c r="A109" s="37"/>
      <c r="B109" s="37"/>
      <c r="C109" s="37"/>
      <c r="D109" s="37"/>
      <c r="E109" s="37"/>
      <c r="F109" s="37"/>
      <c r="G109" s="37"/>
      <c r="H109"/>
      <c r="I109"/>
    </row>
    <row r="110" spans="1:10">
      <c r="A110" s="37"/>
      <c r="B110" s="37"/>
      <c r="C110" s="37"/>
      <c r="D110" s="37"/>
      <c r="E110" s="37"/>
      <c r="F110" s="37"/>
      <c r="G110" s="37"/>
      <c r="H110"/>
      <c r="I110"/>
    </row>
    <row r="111" spans="1:10">
      <c r="A111" s="37"/>
      <c r="B111" s="37"/>
      <c r="C111" s="37"/>
      <c r="D111" s="37"/>
      <c r="E111" s="37"/>
      <c r="F111" s="37"/>
      <c r="G111" s="37"/>
      <c r="H111" s="3" t="s">
        <v>1</v>
      </c>
      <c r="I111" t="s">
        <v>99</v>
      </c>
    </row>
    <row r="112" spans="1:10">
      <c r="A112" s="37"/>
      <c r="B112" s="37"/>
      <c r="C112" s="37"/>
      <c r="D112" s="37"/>
      <c r="E112" s="37"/>
      <c r="F112" s="37"/>
      <c r="G112" s="37"/>
      <c r="H112" s="2" t="s">
        <v>65</v>
      </c>
      <c r="I112">
        <v>1</v>
      </c>
    </row>
    <row r="113" spans="1:9">
      <c r="A113" s="37"/>
      <c r="B113" s="37"/>
      <c r="C113" s="37"/>
      <c r="D113" s="37"/>
      <c r="E113" s="37"/>
      <c r="F113" s="37"/>
      <c r="G113" s="37"/>
      <c r="H113" s="2" t="s">
        <v>66</v>
      </c>
      <c r="I113">
        <v>1</v>
      </c>
    </row>
    <row r="114" spans="1:9">
      <c r="A114" s="37"/>
      <c r="B114" s="37"/>
      <c r="C114" s="37"/>
      <c r="D114" s="37"/>
      <c r="E114" s="37"/>
      <c r="F114" s="37"/>
      <c r="G114" s="37"/>
      <c r="H114" s="2" t="s">
        <v>5</v>
      </c>
      <c r="I114">
        <v>2</v>
      </c>
    </row>
    <row r="115" spans="1:9">
      <c r="A115" s="37"/>
      <c r="B115" s="37"/>
      <c r="C115" s="37"/>
      <c r="D115" s="37"/>
      <c r="E115" s="37"/>
      <c r="F115" s="37"/>
      <c r="G115" s="37"/>
      <c r="H115"/>
      <c r="I115"/>
    </row>
    <row r="116" spans="1:9">
      <c r="A116" s="37"/>
      <c r="B116" s="37"/>
      <c r="C116" s="37"/>
      <c r="D116" s="37"/>
      <c r="E116" s="37"/>
      <c r="F116" s="37"/>
      <c r="G116" s="37"/>
      <c r="H116" s="3" t="s">
        <v>1</v>
      </c>
      <c r="I116" t="s">
        <v>100</v>
      </c>
    </row>
    <row r="117" spans="1:9">
      <c r="A117" s="37"/>
      <c r="B117" s="37"/>
      <c r="C117" s="37"/>
      <c r="D117" s="37"/>
      <c r="E117" s="37"/>
      <c r="F117" s="37"/>
      <c r="G117" s="37"/>
      <c r="H117" s="2" t="s">
        <v>65</v>
      </c>
      <c r="I117">
        <v>1</v>
      </c>
    </row>
    <row r="118" spans="1:9">
      <c r="A118" s="37"/>
      <c r="B118" s="37"/>
      <c r="C118" s="37"/>
      <c r="D118" s="37"/>
      <c r="E118" s="37"/>
      <c r="F118" s="37"/>
      <c r="G118" s="37"/>
      <c r="H118" s="2" t="s">
        <v>66</v>
      </c>
      <c r="I118">
        <v>1</v>
      </c>
    </row>
    <row r="119" spans="1:9">
      <c r="A119" s="37"/>
      <c r="B119" s="37"/>
      <c r="C119" s="37"/>
      <c r="D119" s="37"/>
      <c r="E119" s="37"/>
      <c r="F119" s="37"/>
      <c r="G119" s="37"/>
      <c r="H119" s="2" t="s">
        <v>5</v>
      </c>
      <c r="I119">
        <v>2</v>
      </c>
    </row>
    <row r="120" spans="1:9">
      <c r="A120" s="37"/>
      <c r="B120" s="37"/>
      <c r="C120" s="37"/>
      <c r="D120" s="37"/>
      <c r="E120" s="37"/>
      <c r="F120" s="37"/>
      <c r="G120" s="37"/>
      <c r="H120"/>
      <c r="I120"/>
    </row>
    <row r="121" spans="1:9" ht="16">
      <c r="A121" s="37"/>
      <c r="B121" s="37"/>
      <c r="C121" s="37"/>
      <c r="D121" s="40" t="s">
        <v>65</v>
      </c>
      <c r="E121" s="41" t="s">
        <v>66</v>
      </c>
      <c r="F121" s="37"/>
      <c r="G121" s="37"/>
      <c r="H121" s="3" t="s">
        <v>1</v>
      </c>
      <c r="I121" t="s">
        <v>101</v>
      </c>
    </row>
    <row r="122" spans="1:9" ht="16">
      <c r="A122" s="37"/>
      <c r="B122" s="40" t="s">
        <v>102</v>
      </c>
      <c r="C122" s="40" t="s">
        <v>77</v>
      </c>
      <c r="D122" s="42">
        <f>GETPIVOTDATA("Har du talt med nogen på din arbejdsplads om problemet?3",$H$145,"Har du talt med nogen på din arbejdsplads om problemet?3","Ja")</f>
        <v>1</v>
      </c>
      <c r="E122" s="42">
        <f>GETPIVOTDATA("Har du talt med nogen på din arbejdsplads om problemet?3",$H$145,"Har du talt med nogen på din arbejdsplads om problemet?3","Nej")</f>
        <v>2</v>
      </c>
      <c r="F122" s="37"/>
      <c r="G122" s="37"/>
      <c r="H122" s="2" t="s">
        <v>66</v>
      </c>
      <c r="I122">
        <v>1</v>
      </c>
    </row>
    <row r="123" spans="1:9" ht="16">
      <c r="A123" s="37"/>
      <c r="B123" s="40" t="s">
        <v>103</v>
      </c>
      <c r="C123" s="40" t="s">
        <v>79</v>
      </c>
      <c r="D123" s="42">
        <f>GETPIVOTDATA("Er der taget hånd om problemet?3",$H$116,"Er der taget hånd om problemet?3","Ja")</f>
        <v>1</v>
      </c>
      <c r="E123" s="42">
        <f>GETPIVOTDATA("Er der taget hånd om problemet?4",$H$150,"Er der taget hånd om problemet?4","Nej")</f>
        <v>2</v>
      </c>
      <c r="F123" s="37"/>
      <c r="G123" s="37"/>
      <c r="H123" s="2" t="s">
        <v>5</v>
      </c>
      <c r="I123">
        <v>1</v>
      </c>
    </row>
    <row r="124" spans="1:9" ht="16">
      <c r="A124" s="37"/>
      <c r="B124" s="40" t="s">
        <v>104</v>
      </c>
      <c r="C124" s="40" t="s">
        <v>82</v>
      </c>
      <c r="D124" s="42" t="e">
        <f>GETPIVOTDATA("Du har svaret ""nej""- ønsker du, at der skal tages hånd om problemet?
(Det forudsætter, at du tager kontakt til TR, arbejdsmiljørepræsentant eller leder)3",$H$155,"Du har svaret ""nej""- ønsker du, at der skal tages hånd om problemet?
(Det forudsætter, at du tager kontakt til TR, arbejdsmiljørepræsentant eller leder)3","Ja")</f>
        <v>#REF!</v>
      </c>
      <c r="E124" s="42">
        <f>GETPIVOTDATA("Du har svaret ""nej""- ønsker du, at der skal tages hånd om problemet?
(Det forudsætter, at du tager kontakt til TR, arbejdsmiljørepræsentant eller leder)3",$H$155,"Du har svaret ""nej""- ønsker du, at der skal tages hånd om problemet?
(Det forudsætter, at du tager kontakt til TR, arbejdsmiljørepræsentant eller leder)3","Nej")</f>
        <v>2</v>
      </c>
      <c r="F124" s="37"/>
      <c r="G124" s="37"/>
      <c r="H124"/>
      <c r="I124"/>
    </row>
    <row r="125" spans="1:9">
      <c r="A125" s="37"/>
      <c r="B125" s="37"/>
      <c r="C125" s="37"/>
      <c r="D125" s="37"/>
      <c r="E125" s="37"/>
      <c r="F125" s="37"/>
      <c r="G125" s="37"/>
      <c r="H125"/>
      <c r="I125"/>
    </row>
    <row r="126" spans="1:9">
      <c r="A126" s="37"/>
      <c r="B126" s="37"/>
      <c r="C126" s="37"/>
      <c r="D126" s="37"/>
      <c r="E126" s="37"/>
      <c r="F126" s="37"/>
      <c r="G126" s="37"/>
    </row>
    <row r="127" spans="1:9">
      <c r="A127" s="37"/>
      <c r="B127" s="37"/>
      <c r="C127" s="37"/>
      <c r="D127" s="37"/>
      <c r="E127" s="37"/>
      <c r="F127" s="37"/>
      <c r="G127" s="37"/>
      <c r="H127" s="3" t="s">
        <v>1</v>
      </c>
      <c r="I127" t="s">
        <v>105</v>
      </c>
    </row>
    <row r="128" spans="1:9">
      <c r="H128" s="2" t="s">
        <v>69</v>
      </c>
      <c r="I128">
        <v>3</v>
      </c>
    </row>
    <row r="129" spans="8:9">
      <c r="H129" s="2" t="s">
        <v>5</v>
      </c>
      <c r="I129">
        <v>3</v>
      </c>
    </row>
    <row r="130" spans="8:9">
      <c r="H130"/>
      <c r="I130"/>
    </row>
    <row r="131" spans="8:9">
      <c r="H131"/>
      <c r="I131"/>
    </row>
    <row r="132" spans="8:9">
      <c r="H132"/>
      <c r="I132"/>
    </row>
    <row r="133" spans="8:9">
      <c r="H133"/>
      <c r="I133"/>
    </row>
    <row r="134" spans="8:9">
      <c r="H134"/>
      <c r="I134"/>
    </row>
    <row r="135" spans="8:9">
      <c r="H135"/>
      <c r="I135"/>
    </row>
    <row r="136" spans="8:9">
      <c r="H136"/>
      <c r="I136"/>
    </row>
    <row r="137" spans="8:9">
      <c r="H137" s="3" t="s">
        <v>1</v>
      </c>
      <c r="I137" t="s">
        <v>106</v>
      </c>
    </row>
    <row r="138" spans="8:9">
      <c r="H138" s="2" t="s">
        <v>72</v>
      </c>
      <c r="I138">
        <v>3</v>
      </c>
    </row>
    <row r="139" spans="8:9">
      <c r="H139" s="2" t="s">
        <v>5</v>
      </c>
      <c r="I139">
        <v>3</v>
      </c>
    </row>
    <row r="140" spans="8:9">
      <c r="H140"/>
      <c r="I140"/>
    </row>
    <row r="141" spans="8:9">
      <c r="H141"/>
      <c r="I141"/>
    </row>
    <row r="142" spans="8:9">
      <c r="H142"/>
      <c r="I142"/>
    </row>
    <row r="143" spans="8:9">
      <c r="H143"/>
      <c r="I143"/>
    </row>
    <row r="144" spans="8:9">
      <c r="H144"/>
      <c r="I144"/>
    </row>
    <row r="145" spans="8:9">
      <c r="H145" s="3" t="s">
        <v>1</v>
      </c>
      <c r="I145" t="s">
        <v>107</v>
      </c>
    </row>
    <row r="146" spans="8:9">
      <c r="H146" s="2" t="s">
        <v>65</v>
      </c>
      <c r="I146">
        <v>1</v>
      </c>
    </row>
    <row r="147" spans="8:9">
      <c r="H147" s="2" t="s">
        <v>66</v>
      </c>
      <c r="I147">
        <v>2</v>
      </c>
    </row>
    <row r="148" spans="8:9">
      <c r="H148" s="2" t="s">
        <v>75</v>
      </c>
      <c r="I148"/>
    </row>
    <row r="149" spans="8:9">
      <c r="H149" s="2" t="s">
        <v>5</v>
      </c>
      <c r="I149">
        <v>3</v>
      </c>
    </row>
    <row r="150" spans="8:9">
      <c r="H150" s="3" t="s">
        <v>1</v>
      </c>
      <c r="I150" t="s">
        <v>108</v>
      </c>
    </row>
    <row r="151" spans="8:9">
      <c r="H151" s="2" t="s">
        <v>65</v>
      </c>
      <c r="I151">
        <v>1</v>
      </c>
    </row>
    <row r="152" spans="8:9">
      <c r="H152" s="2" t="s">
        <v>66</v>
      </c>
      <c r="I152">
        <v>2</v>
      </c>
    </row>
    <row r="153" spans="8:9">
      <c r="H153" s="2" t="s">
        <v>75</v>
      </c>
      <c r="I153"/>
    </row>
    <row r="154" spans="8:9">
      <c r="H154" s="2" t="s">
        <v>5</v>
      </c>
      <c r="I154">
        <v>3</v>
      </c>
    </row>
    <row r="155" spans="8:9">
      <c r="H155" s="3" t="s">
        <v>1</v>
      </c>
      <c r="I155" t="s">
        <v>109</v>
      </c>
    </row>
    <row r="156" spans="8:9">
      <c r="H156" s="2" t="s">
        <v>66</v>
      </c>
      <c r="I156">
        <v>2</v>
      </c>
    </row>
    <row r="157" spans="8:9">
      <c r="H157" s="2" t="s">
        <v>75</v>
      </c>
      <c r="I157"/>
    </row>
    <row r="158" spans="8:9">
      <c r="H158" s="2" t="s">
        <v>5</v>
      </c>
      <c r="I158">
        <v>2</v>
      </c>
    </row>
    <row r="159" spans="8:9">
      <c r="H159"/>
      <c r="I159"/>
    </row>
  </sheetData>
  <sheetProtection sheet="1" selectLockedCells="1" autoFilter="0" pivotTables="0" selectUnlockedCells="1"/>
  <mergeCells count="1">
    <mergeCell ref="B2:D3"/>
  </mergeCells>
  <phoneticPr fontId="4" type="noConversion"/>
  <conditionalFormatting sqref="D46:E48">
    <cfRule type="expression" dxfId="3" priority="9">
      <formula>ISERROR(D46)</formula>
    </cfRule>
  </conditionalFormatting>
  <conditionalFormatting sqref="D72:E74">
    <cfRule type="expression" dxfId="2" priority="6">
      <formula>ISERROR(D72)</formula>
    </cfRule>
  </conditionalFormatting>
  <conditionalFormatting sqref="D95:E97">
    <cfRule type="expression" dxfId="1" priority="4">
      <formula>ISERROR(D95)</formula>
    </cfRule>
  </conditionalFormatting>
  <conditionalFormatting sqref="D122:E124">
    <cfRule type="expression" dxfId="0" priority="1">
      <formula>ISERROR(D122)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23"/>
  <drawing r:id="rId24"/>
  <extLst>
    <ext xmlns:x14="http://schemas.microsoft.com/office/spreadsheetml/2009/9/main" uri="{A8765BA9-456A-4dab-B4F3-ACF838C121DE}">
      <x14:slicerList>
        <x14:slicer r:id="rId25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3C12-469D-4B94-BA34-1CACB2FC7CA3}">
  <dimension ref="A1:U53"/>
  <sheetViews>
    <sheetView workbookViewId="0"/>
  </sheetViews>
  <sheetFormatPr baseColWidth="10" defaultColWidth="0" defaultRowHeight="15" zeroHeight="1"/>
  <cols>
    <col min="1" max="21" width="9.1640625" style="1" customWidth="1"/>
    <col min="22" max="16384" width="9.1640625" style="1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6"/>
    <row r="37"/>
    <row r="38"/>
    <row r="39"/>
    <row r="40"/>
    <row r="41"/>
    <row r="42"/>
    <row r="43"/>
    <row r="44"/>
    <row r="45"/>
    <row r="46"/>
    <row r="47"/>
    <row r="49" s="1" customFormat="1" hidden="1"/>
    <row r="50" s="1" customFormat="1" hidden="1"/>
    <row r="51" s="1" customFormat="1" hidden="1"/>
    <row r="52" s="1" customFormat="1" hidden="1"/>
    <row r="53" s="1" customFormat="1" hidden="1"/>
  </sheetData>
  <sheetProtection sheet="1" objects="1" scenarios="1"/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8"/>
  <sheetViews>
    <sheetView topLeftCell="A23" workbookViewId="0">
      <selection activeCell="B30" sqref="B30:B34"/>
    </sheetView>
  </sheetViews>
  <sheetFormatPr baseColWidth="10" defaultColWidth="8.83203125" defaultRowHeight="15"/>
  <cols>
    <col min="1" max="24" width="20" bestFit="1" customWidth="1"/>
    <col min="25" max="27" width="110.83203125" customWidth="1"/>
    <col min="28" max="28" width="57.1640625" bestFit="1" customWidth="1"/>
    <col min="29" max="29" width="46.1640625" bestFit="1" customWidth="1"/>
    <col min="30" max="30" width="31.6640625" bestFit="1" customWidth="1"/>
    <col min="31" max="31" width="127.5" bestFit="1" customWidth="1"/>
    <col min="32" max="32" width="114.83203125" bestFit="1" customWidth="1"/>
    <col min="33" max="33" width="63.1640625" bestFit="1" customWidth="1"/>
    <col min="34" max="34" width="53.5" bestFit="1" customWidth="1"/>
    <col min="35" max="35" width="32.6640625" bestFit="1" customWidth="1"/>
    <col min="36" max="36" width="134.33203125" bestFit="1" customWidth="1"/>
    <col min="37" max="37" width="111.5" bestFit="1" customWidth="1"/>
    <col min="38" max="38" width="41.33203125" bestFit="1" customWidth="1"/>
    <col min="39" max="39" width="54.5" bestFit="1" customWidth="1"/>
    <col min="40" max="40" width="32.6640625" bestFit="1" customWidth="1"/>
    <col min="41" max="41" width="135.33203125" bestFit="1" customWidth="1"/>
    <col min="42" max="42" width="131.33203125" bestFit="1" customWidth="1"/>
    <col min="43" max="43" width="61.1640625" bestFit="1" customWidth="1"/>
    <col min="44" max="44" width="54.5" bestFit="1" customWidth="1"/>
    <col min="45" max="45" width="32.6640625" bestFit="1" customWidth="1"/>
    <col min="46" max="46" width="135.33203125" bestFit="1" customWidth="1"/>
  </cols>
  <sheetData>
    <row r="1" spans="1:46">
      <c r="A1" t="s">
        <v>110</v>
      </c>
      <c r="B1" t="s">
        <v>111</v>
      </c>
      <c r="C1" t="s">
        <v>112</v>
      </c>
      <c r="D1" t="s">
        <v>113</v>
      </c>
      <c r="E1" t="s">
        <v>114</v>
      </c>
      <c r="F1" t="s">
        <v>115</v>
      </c>
      <c r="G1" t="s">
        <v>116</v>
      </c>
      <c r="H1" t="s">
        <v>18</v>
      </c>
      <c r="I1" t="s">
        <v>20</v>
      </c>
      <c r="J1" t="s">
        <v>22</v>
      </c>
      <c r="K1" t="s">
        <v>24</v>
      </c>
      <c r="L1" t="s">
        <v>29</v>
      </c>
      <c r="M1" t="s">
        <v>33</v>
      </c>
      <c r="N1" t="s">
        <v>117</v>
      </c>
      <c r="O1" t="s">
        <v>118</v>
      </c>
      <c r="P1" t="s">
        <v>38</v>
      </c>
      <c r="Q1" t="s">
        <v>40</v>
      </c>
      <c r="R1" t="s">
        <v>44</v>
      </c>
      <c r="S1" t="s">
        <v>47</v>
      </c>
      <c r="T1" t="s">
        <v>49</v>
      </c>
      <c r="U1" t="s">
        <v>52</v>
      </c>
      <c r="V1" t="s">
        <v>54</v>
      </c>
      <c r="W1" t="s">
        <v>56</v>
      </c>
      <c r="X1" t="s">
        <v>58</v>
      </c>
      <c r="Y1" t="s">
        <v>119</v>
      </c>
      <c r="Z1" t="s">
        <v>120</v>
      </c>
      <c r="AA1" t="s">
        <v>121</v>
      </c>
      <c r="AB1" t="s">
        <v>122</v>
      </c>
      <c r="AC1" t="s">
        <v>77</v>
      </c>
      <c r="AD1" t="s">
        <v>79</v>
      </c>
      <c r="AE1" t="s">
        <v>123</v>
      </c>
      <c r="AF1" t="s">
        <v>124</v>
      </c>
      <c r="AG1" t="s">
        <v>125</v>
      </c>
      <c r="AH1" t="s">
        <v>126</v>
      </c>
      <c r="AI1" t="s">
        <v>127</v>
      </c>
      <c r="AJ1" t="s">
        <v>128</v>
      </c>
      <c r="AK1" t="s">
        <v>129</v>
      </c>
      <c r="AL1" t="s">
        <v>130</v>
      </c>
      <c r="AM1" t="s">
        <v>131</v>
      </c>
      <c r="AN1" t="s">
        <v>132</v>
      </c>
      <c r="AO1" t="s">
        <v>133</v>
      </c>
      <c r="AP1" t="s">
        <v>134</v>
      </c>
      <c r="AQ1" t="s">
        <v>135</v>
      </c>
      <c r="AR1" t="s">
        <v>136</v>
      </c>
      <c r="AS1" t="s">
        <v>137</v>
      </c>
      <c r="AT1" t="s">
        <v>138</v>
      </c>
    </row>
    <row r="2" spans="1:46">
      <c r="A2">
        <v>1</v>
      </c>
      <c r="B2" s="52">
        <v>44526.321585648097</v>
      </c>
      <c r="C2" s="52">
        <v>44526.323611111096</v>
      </c>
      <c r="D2" t="s">
        <v>139</v>
      </c>
      <c r="F2" t="s">
        <v>4</v>
      </c>
      <c r="G2" t="s">
        <v>9</v>
      </c>
      <c r="H2">
        <v>2</v>
      </c>
      <c r="I2">
        <v>2</v>
      </c>
      <c r="J2">
        <v>2</v>
      </c>
      <c r="K2">
        <v>2</v>
      </c>
      <c r="L2">
        <v>4</v>
      </c>
      <c r="M2">
        <v>4</v>
      </c>
      <c r="N2">
        <v>4</v>
      </c>
      <c r="O2">
        <v>1</v>
      </c>
      <c r="P2">
        <v>3</v>
      </c>
      <c r="Q2">
        <v>2</v>
      </c>
      <c r="R2">
        <v>2</v>
      </c>
      <c r="S2">
        <v>2</v>
      </c>
      <c r="T2">
        <v>5</v>
      </c>
      <c r="U2">
        <v>2</v>
      </c>
      <c r="V2">
        <v>3</v>
      </c>
      <c r="W2">
        <v>2</v>
      </c>
      <c r="X2">
        <v>1</v>
      </c>
      <c r="Y2" t="s">
        <v>66</v>
      </c>
      <c r="Z2" t="s">
        <v>140</v>
      </c>
      <c r="AA2" t="s">
        <v>66</v>
      </c>
      <c r="AF2" t="s">
        <v>66</v>
      </c>
      <c r="AK2" t="s">
        <v>66</v>
      </c>
      <c r="AP2" t="s">
        <v>66</v>
      </c>
    </row>
    <row r="3" spans="1:46">
      <c r="A3">
        <v>2</v>
      </c>
      <c r="B3" s="52">
        <v>44526.348020833299</v>
      </c>
      <c r="C3" s="52">
        <v>44526.348761574103</v>
      </c>
      <c r="D3" t="s">
        <v>139</v>
      </c>
      <c r="F3" t="s">
        <v>4</v>
      </c>
      <c r="G3" t="s">
        <v>9</v>
      </c>
      <c r="H3">
        <v>5</v>
      </c>
      <c r="I3">
        <v>5</v>
      </c>
      <c r="J3">
        <v>5</v>
      </c>
      <c r="K3">
        <v>4</v>
      </c>
      <c r="L3">
        <v>5</v>
      </c>
      <c r="M3">
        <v>5</v>
      </c>
      <c r="N3">
        <v>5</v>
      </c>
      <c r="O3">
        <v>5</v>
      </c>
      <c r="P3">
        <v>2</v>
      </c>
      <c r="Q3">
        <v>2</v>
      </c>
      <c r="R3">
        <v>1</v>
      </c>
      <c r="S3">
        <v>2</v>
      </c>
      <c r="T3">
        <v>3</v>
      </c>
      <c r="U3">
        <v>5</v>
      </c>
      <c r="V3">
        <v>5</v>
      </c>
      <c r="W3">
        <v>5</v>
      </c>
      <c r="X3">
        <v>5</v>
      </c>
      <c r="Y3" t="s">
        <v>66</v>
      </c>
      <c r="Z3" t="s">
        <v>140</v>
      </c>
      <c r="AA3" t="s">
        <v>66</v>
      </c>
      <c r="AF3" t="s">
        <v>66</v>
      </c>
      <c r="AK3" t="s">
        <v>66</v>
      </c>
      <c r="AP3" t="s">
        <v>66</v>
      </c>
    </row>
    <row r="4" spans="1:46">
      <c r="A4">
        <v>3</v>
      </c>
      <c r="B4" s="52">
        <v>44526.420289351903</v>
      </c>
      <c r="C4" s="52">
        <v>44526.422939814802</v>
      </c>
      <c r="D4" t="s">
        <v>139</v>
      </c>
      <c r="F4" t="s">
        <v>3</v>
      </c>
      <c r="G4" t="s">
        <v>9</v>
      </c>
      <c r="H4">
        <v>5</v>
      </c>
      <c r="I4">
        <v>5</v>
      </c>
      <c r="J4">
        <v>4</v>
      </c>
      <c r="K4">
        <v>3</v>
      </c>
      <c r="L4">
        <v>5</v>
      </c>
      <c r="M4">
        <v>5</v>
      </c>
      <c r="N4">
        <v>5</v>
      </c>
      <c r="O4">
        <v>5</v>
      </c>
      <c r="P4">
        <v>4</v>
      </c>
      <c r="Q4">
        <v>5</v>
      </c>
      <c r="R4">
        <v>5</v>
      </c>
      <c r="S4">
        <v>5</v>
      </c>
      <c r="T4">
        <v>5</v>
      </c>
      <c r="U4">
        <v>5</v>
      </c>
      <c r="V4">
        <v>5</v>
      </c>
      <c r="W4">
        <v>5</v>
      </c>
      <c r="X4">
        <v>5</v>
      </c>
      <c r="Y4" t="s">
        <v>66</v>
      </c>
      <c r="Z4" t="s">
        <v>141</v>
      </c>
      <c r="AA4" t="s">
        <v>66</v>
      </c>
      <c r="AF4" t="s">
        <v>66</v>
      </c>
      <c r="AK4" t="s">
        <v>66</v>
      </c>
      <c r="AP4" t="s">
        <v>66</v>
      </c>
    </row>
    <row r="5" spans="1:46">
      <c r="A5">
        <v>4</v>
      </c>
      <c r="B5" s="52">
        <v>44526.454178240703</v>
      </c>
      <c r="C5" s="52">
        <v>44526.457002314797</v>
      </c>
      <c r="D5" t="s">
        <v>139</v>
      </c>
      <c r="F5" t="s">
        <v>4</v>
      </c>
      <c r="G5" t="s">
        <v>9</v>
      </c>
      <c r="H5">
        <v>3</v>
      </c>
      <c r="I5">
        <v>4</v>
      </c>
      <c r="J5">
        <v>3</v>
      </c>
      <c r="K5">
        <v>2</v>
      </c>
      <c r="L5">
        <v>1</v>
      </c>
      <c r="M5">
        <v>1</v>
      </c>
      <c r="N5">
        <v>4</v>
      </c>
      <c r="O5">
        <v>1</v>
      </c>
      <c r="P5">
        <v>4</v>
      </c>
      <c r="Q5">
        <v>3</v>
      </c>
      <c r="R5">
        <v>1</v>
      </c>
      <c r="S5">
        <v>4</v>
      </c>
      <c r="T5">
        <v>4</v>
      </c>
      <c r="U5">
        <v>1</v>
      </c>
      <c r="V5">
        <v>3</v>
      </c>
      <c r="W5">
        <v>3</v>
      </c>
      <c r="X5">
        <v>1</v>
      </c>
      <c r="Y5" t="s">
        <v>65</v>
      </c>
      <c r="Z5" t="s">
        <v>142</v>
      </c>
      <c r="AA5" t="s">
        <v>66</v>
      </c>
      <c r="AF5" t="s">
        <v>66</v>
      </c>
      <c r="AK5" t="s">
        <v>66</v>
      </c>
      <c r="AP5" t="s">
        <v>66</v>
      </c>
    </row>
    <row r="6" spans="1:46">
      <c r="A6">
        <v>5</v>
      </c>
      <c r="B6" s="52">
        <v>44526.458229166703</v>
      </c>
      <c r="C6" s="52">
        <v>44526.4597222222</v>
      </c>
      <c r="D6" t="s">
        <v>139</v>
      </c>
      <c r="F6" t="s">
        <v>3</v>
      </c>
      <c r="G6" t="s">
        <v>9</v>
      </c>
      <c r="H6">
        <v>5</v>
      </c>
      <c r="I6">
        <v>4</v>
      </c>
      <c r="J6">
        <v>4</v>
      </c>
      <c r="K6">
        <v>4</v>
      </c>
      <c r="L6">
        <v>4</v>
      </c>
      <c r="M6">
        <v>5</v>
      </c>
      <c r="N6">
        <v>4</v>
      </c>
      <c r="O6">
        <v>3</v>
      </c>
      <c r="P6">
        <v>4</v>
      </c>
      <c r="Q6">
        <v>4</v>
      </c>
      <c r="R6">
        <v>4</v>
      </c>
      <c r="S6">
        <v>4</v>
      </c>
      <c r="T6">
        <v>5</v>
      </c>
      <c r="U6">
        <v>4</v>
      </c>
      <c r="V6">
        <v>3</v>
      </c>
      <c r="W6">
        <v>4</v>
      </c>
      <c r="X6">
        <v>5</v>
      </c>
      <c r="Y6" t="s">
        <v>65</v>
      </c>
      <c r="Z6" t="s">
        <v>143</v>
      </c>
      <c r="AA6" t="s">
        <v>66</v>
      </c>
      <c r="AF6" t="s">
        <v>66</v>
      </c>
      <c r="AK6" t="s">
        <v>66</v>
      </c>
      <c r="AP6" t="s">
        <v>66</v>
      </c>
    </row>
    <row r="7" spans="1:46">
      <c r="A7">
        <v>6</v>
      </c>
      <c r="B7" s="52">
        <v>44526.462094907401</v>
      </c>
      <c r="C7" s="52">
        <v>44526.4636342593</v>
      </c>
      <c r="D7" t="s">
        <v>139</v>
      </c>
      <c r="F7" t="s">
        <v>4</v>
      </c>
      <c r="G7" t="s">
        <v>9</v>
      </c>
      <c r="H7">
        <v>5</v>
      </c>
      <c r="I7">
        <v>5</v>
      </c>
      <c r="J7">
        <v>5</v>
      </c>
      <c r="K7">
        <v>5</v>
      </c>
      <c r="L7">
        <v>5</v>
      </c>
      <c r="M7">
        <v>5</v>
      </c>
      <c r="N7">
        <v>5</v>
      </c>
      <c r="O7">
        <v>1</v>
      </c>
      <c r="P7">
        <v>5</v>
      </c>
      <c r="Q7">
        <v>5</v>
      </c>
      <c r="R7">
        <v>5</v>
      </c>
      <c r="S7">
        <v>5</v>
      </c>
      <c r="T7">
        <v>5</v>
      </c>
      <c r="U7">
        <v>1</v>
      </c>
      <c r="V7">
        <v>5</v>
      </c>
      <c r="W7">
        <v>5</v>
      </c>
      <c r="X7">
        <v>5</v>
      </c>
      <c r="Y7" t="s">
        <v>66</v>
      </c>
      <c r="Z7" t="s">
        <v>140</v>
      </c>
      <c r="AA7" t="s">
        <v>66</v>
      </c>
      <c r="AF7" t="s">
        <v>66</v>
      </c>
      <c r="AK7" t="s">
        <v>66</v>
      </c>
      <c r="AP7" t="s">
        <v>66</v>
      </c>
    </row>
    <row r="8" spans="1:46">
      <c r="A8">
        <v>7</v>
      </c>
      <c r="B8" s="52">
        <v>44526.476875</v>
      </c>
      <c r="C8" s="52">
        <v>44526.478877314803</v>
      </c>
      <c r="D8" t="s">
        <v>139</v>
      </c>
      <c r="F8" t="s">
        <v>4</v>
      </c>
      <c r="G8" t="s">
        <v>9</v>
      </c>
      <c r="H8">
        <v>5</v>
      </c>
      <c r="I8">
        <v>5</v>
      </c>
      <c r="J8">
        <v>5</v>
      </c>
      <c r="K8">
        <v>3</v>
      </c>
      <c r="L8">
        <v>5</v>
      </c>
      <c r="M8">
        <v>5</v>
      </c>
      <c r="N8">
        <v>5</v>
      </c>
      <c r="O8">
        <v>1</v>
      </c>
      <c r="P8">
        <v>5</v>
      </c>
      <c r="Q8">
        <v>5</v>
      </c>
      <c r="R8">
        <v>3</v>
      </c>
      <c r="S8">
        <v>4</v>
      </c>
      <c r="T8">
        <v>5</v>
      </c>
      <c r="U8">
        <v>3</v>
      </c>
      <c r="V8">
        <v>4</v>
      </c>
      <c r="W8">
        <v>2</v>
      </c>
      <c r="X8">
        <v>5</v>
      </c>
      <c r="Y8" t="s">
        <v>66</v>
      </c>
      <c r="Z8" t="s">
        <v>144</v>
      </c>
      <c r="AA8" t="s">
        <v>66</v>
      </c>
      <c r="AF8" t="s">
        <v>66</v>
      </c>
      <c r="AK8" t="s">
        <v>66</v>
      </c>
      <c r="AP8" t="s">
        <v>66</v>
      </c>
    </row>
    <row r="9" spans="1:46">
      <c r="A9">
        <v>8</v>
      </c>
      <c r="B9" s="52">
        <v>44526.620798611097</v>
      </c>
      <c r="C9" s="52">
        <v>44526.622129629599</v>
      </c>
      <c r="D9" t="s">
        <v>139</v>
      </c>
      <c r="F9" t="s">
        <v>4</v>
      </c>
      <c r="G9" t="s">
        <v>9</v>
      </c>
      <c r="H9">
        <v>3</v>
      </c>
      <c r="I9">
        <v>3</v>
      </c>
      <c r="J9">
        <v>3</v>
      </c>
      <c r="K9">
        <v>2</v>
      </c>
      <c r="L9">
        <v>2</v>
      </c>
      <c r="M9">
        <v>2</v>
      </c>
      <c r="N9">
        <v>3</v>
      </c>
      <c r="O9">
        <v>2</v>
      </c>
      <c r="P9">
        <v>2</v>
      </c>
      <c r="Q9">
        <v>3</v>
      </c>
      <c r="R9">
        <v>2</v>
      </c>
      <c r="S9">
        <v>3</v>
      </c>
      <c r="T9">
        <v>4</v>
      </c>
      <c r="U9">
        <v>3</v>
      </c>
      <c r="V9">
        <v>3</v>
      </c>
      <c r="W9">
        <v>3</v>
      </c>
      <c r="X9">
        <v>3</v>
      </c>
      <c r="Y9" t="s">
        <v>66</v>
      </c>
      <c r="Z9" t="s">
        <v>140</v>
      </c>
      <c r="AA9" t="s">
        <v>66</v>
      </c>
      <c r="AF9" t="s">
        <v>66</v>
      </c>
      <c r="AK9" t="s">
        <v>66</v>
      </c>
      <c r="AP9" t="s">
        <v>66</v>
      </c>
    </row>
    <row r="10" spans="1:46">
      <c r="A10">
        <v>9</v>
      </c>
      <c r="B10" s="52">
        <v>44526.632210648102</v>
      </c>
      <c r="C10" s="52">
        <v>44526.634212962999</v>
      </c>
      <c r="D10" t="s">
        <v>139</v>
      </c>
      <c r="F10" t="s">
        <v>4</v>
      </c>
      <c r="G10" t="s">
        <v>9</v>
      </c>
      <c r="H10">
        <v>3</v>
      </c>
      <c r="I10">
        <v>4</v>
      </c>
      <c r="J10">
        <v>3</v>
      </c>
      <c r="K10">
        <v>2</v>
      </c>
      <c r="L10">
        <v>5</v>
      </c>
      <c r="M10">
        <v>5</v>
      </c>
      <c r="N10">
        <v>5</v>
      </c>
      <c r="O10">
        <v>1</v>
      </c>
      <c r="P10">
        <v>3</v>
      </c>
      <c r="Q10">
        <v>4</v>
      </c>
      <c r="R10">
        <v>2</v>
      </c>
      <c r="S10">
        <v>5</v>
      </c>
      <c r="T10">
        <v>5</v>
      </c>
      <c r="U10">
        <v>1</v>
      </c>
      <c r="V10">
        <v>5</v>
      </c>
      <c r="W10">
        <v>5</v>
      </c>
      <c r="X10">
        <v>5</v>
      </c>
      <c r="Y10" t="s">
        <v>65</v>
      </c>
      <c r="Z10" t="s">
        <v>142</v>
      </c>
      <c r="AA10" t="s">
        <v>66</v>
      </c>
      <c r="AF10" t="s">
        <v>66</v>
      </c>
      <c r="AK10" t="s">
        <v>66</v>
      </c>
      <c r="AP10" t="s">
        <v>66</v>
      </c>
    </row>
    <row r="11" spans="1:46">
      <c r="A11">
        <v>10</v>
      </c>
      <c r="B11" s="52">
        <v>44526.632685185199</v>
      </c>
      <c r="C11" s="52">
        <v>44526.634618055599</v>
      </c>
      <c r="D11" t="s">
        <v>139</v>
      </c>
      <c r="F11" t="s">
        <v>4</v>
      </c>
      <c r="G11" t="s">
        <v>9</v>
      </c>
      <c r="H11">
        <v>2</v>
      </c>
      <c r="I11">
        <v>5</v>
      </c>
      <c r="J11">
        <v>2</v>
      </c>
      <c r="K11">
        <v>3</v>
      </c>
      <c r="L11">
        <v>3</v>
      </c>
      <c r="M11">
        <v>4</v>
      </c>
      <c r="N11">
        <v>4</v>
      </c>
      <c r="O11">
        <v>1</v>
      </c>
      <c r="P11">
        <v>1</v>
      </c>
      <c r="Q11">
        <v>2</v>
      </c>
      <c r="R11">
        <v>2</v>
      </c>
      <c r="S11">
        <v>3</v>
      </c>
      <c r="T11">
        <v>5</v>
      </c>
      <c r="U11">
        <v>4</v>
      </c>
      <c r="V11">
        <v>5</v>
      </c>
      <c r="W11">
        <v>4</v>
      </c>
      <c r="X11">
        <v>4</v>
      </c>
      <c r="Y11" t="s">
        <v>66</v>
      </c>
      <c r="Z11" t="s">
        <v>140</v>
      </c>
      <c r="AA11" t="s">
        <v>66</v>
      </c>
      <c r="AF11" t="s">
        <v>66</v>
      </c>
      <c r="AK11" t="s">
        <v>66</v>
      </c>
      <c r="AP11" t="s">
        <v>66</v>
      </c>
    </row>
    <row r="12" spans="1:46">
      <c r="A12">
        <v>11</v>
      </c>
      <c r="B12" s="52">
        <v>44526.632511574098</v>
      </c>
      <c r="C12" s="52">
        <v>44526.634803240697</v>
      </c>
      <c r="D12" t="s">
        <v>139</v>
      </c>
      <c r="F12" t="s">
        <v>3</v>
      </c>
      <c r="G12" t="s">
        <v>8</v>
      </c>
      <c r="H12">
        <v>4</v>
      </c>
      <c r="I12">
        <v>4</v>
      </c>
      <c r="J12">
        <v>4</v>
      </c>
      <c r="K12">
        <v>4</v>
      </c>
      <c r="L12">
        <v>4</v>
      </c>
      <c r="M12">
        <v>3</v>
      </c>
      <c r="N12">
        <v>3</v>
      </c>
      <c r="O12">
        <v>4</v>
      </c>
      <c r="P12">
        <v>4</v>
      </c>
      <c r="Q12">
        <v>3</v>
      </c>
      <c r="R12">
        <v>3</v>
      </c>
      <c r="S12">
        <v>3</v>
      </c>
      <c r="T12">
        <v>4</v>
      </c>
      <c r="U12">
        <v>3</v>
      </c>
      <c r="V12">
        <v>3</v>
      </c>
      <c r="W12">
        <v>3</v>
      </c>
      <c r="X12">
        <v>4</v>
      </c>
      <c r="Y12" t="s">
        <v>66</v>
      </c>
      <c r="Z12" t="s">
        <v>140</v>
      </c>
      <c r="AA12" t="s">
        <v>66</v>
      </c>
      <c r="AF12" t="s">
        <v>69</v>
      </c>
      <c r="AG12" t="s">
        <v>72</v>
      </c>
      <c r="AH12" t="s">
        <v>65</v>
      </c>
      <c r="AI12" t="s">
        <v>65</v>
      </c>
      <c r="AK12" t="s">
        <v>66</v>
      </c>
      <c r="AP12" t="s">
        <v>66</v>
      </c>
    </row>
    <row r="13" spans="1:46">
      <c r="A13">
        <v>12</v>
      </c>
      <c r="B13" s="52">
        <v>44526.632534722201</v>
      </c>
      <c r="C13" s="52">
        <v>44526.634826388901</v>
      </c>
      <c r="D13" t="s">
        <v>139</v>
      </c>
      <c r="F13" t="s">
        <v>4</v>
      </c>
      <c r="G13" t="s">
        <v>9</v>
      </c>
      <c r="H13">
        <v>5</v>
      </c>
      <c r="I13">
        <v>4</v>
      </c>
      <c r="J13">
        <v>3</v>
      </c>
      <c r="K13">
        <v>3</v>
      </c>
      <c r="L13">
        <v>2</v>
      </c>
      <c r="M13">
        <v>5</v>
      </c>
      <c r="N13">
        <v>3</v>
      </c>
      <c r="O13">
        <v>2</v>
      </c>
      <c r="P13">
        <v>3</v>
      </c>
      <c r="Q13">
        <v>4</v>
      </c>
      <c r="R13">
        <v>5</v>
      </c>
      <c r="S13">
        <v>5</v>
      </c>
      <c r="T13">
        <v>5</v>
      </c>
      <c r="U13">
        <v>5</v>
      </c>
      <c r="V13">
        <v>5</v>
      </c>
      <c r="W13">
        <v>5</v>
      </c>
      <c r="X13">
        <v>5</v>
      </c>
      <c r="Y13" t="s">
        <v>66</v>
      </c>
      <c r="Z13" t="s">
        <v>140</v>
      </c>
      <c r="AA13" t="s">
        <v>66</v>
      </c>
      <c r="AF13" t="s">
        <v>66</v>
      </c>
      <c r="AK13" t="s">
        <v>66</v>
      </c>
      <c r="AP13" t="s">
        <v>66</v>
      </c>
    </row>
    <row r="14" spans="1:46">
      <c r="A14">
        <v>13</v>
      </c>
      <c r="B14" s="52">
        <v>44526.633634259299</v>
      </c>
      <c r="C14" s="52">
        <v>44526.634837963</v>
      </c>
      <c r="D14" t="s">
        <v>139</v>
      </c>
      <c r="F14" t="s">
        <v>4</v>
      </c>
      <c r="G14" t="s">
        <v>9</v>
      </c>
      <c r="H14">
        <v>5</v>
      </c>
      <c r="I14">
        <v>5</v>
      </c>
      <c r="J14">
        <v>5</v>
      </c>
      <c r="K14">
        <v>5</v>
      </c>
      <c r="L14">
        <v>5</v>
      </c>
      <c r="M14">
        <v>5</v>
      </c>
      <c r="N14">
        <v>5</v>
      </c>
      <c r="O14">
        <v>4</v>
      </c>
      <c r="P14">
        <v>5</v>
      </c>
      <c r="Q14">
        <v>5</v>
      </c>
      <c r="R14">
        <v>5</v>
      </c>
      <c r="S14">
        <v>5</v>
      </c>
      <c r="T14">
        <v>5</v>
      </c>
      <c r="U14">
        <v>5</v>
      </c>
      <c r="V14">
        <v>1</v>
      </c>
      <c r="W14">
        <v>1</v>
      </c>
      <c r="X14">
        <v>1</v>
      </c>
      <c r="Y14" t="s">
        <v>66</v>
      </c>
      <c r="Z14" t="s">
        <v>140</v>
      </c>
      <c r="AA14" t="s">
        <v>66</v>
      </c>
      <c r="AF14" t="s">
        <v>66</v>
      </c>
      <c r="AK14" t="s">
        <v>66</v>
      </c>
      <c r="AP14" t="s">
        <v>66</v>
      </c>
    </row>
    <row r="15" spans="1:46">
      <c r="A15">
        <v>14</v>
      </c>
      <c r="B15" s="52">
        <v>44526.633275462998</v>
      </c>
      <c r="C15" s="52">
        <v>44526.634895833296</v>
      </c>
      <c r="D15" t="s">
        <v>139</v>
      </c>
      <c r="F15" t="s">
        <v>4</v>
      </c>
      <c r="G15" t="s">
        <v>9</v>
      </c>
      <c r="H15">
        <v>5</v>
      </c>
      <c r="I15">
        <v>5</v>
      </c>
      <c r="J15">
        <v>5</v>
      </c>
      <c r="K15">
        <v>5</v>
      </c>
      <c r="L15">
        <v>5</v>
      </c>
      <c r="M15">
        <v>5</v>
      </c>
      <c r="N15">
        <v>5</v>
      </c>
      <c r="O15">
        <v>5</v>
      </c>
      <c r="P15">
        <v>5</v>
      </c>
      <c r="Q15">
        <v>5</v>
      </c>
      <c r="R15">
        <v>5</v>
      </c>
      <c r="S15">
        <v>5</v>
      </c>
      <c r="T15">
        <v>5</v>
      </c>
      <c r="U15">
        <v>5</v>
      </c>
      <c r="V15">
        <v>5</v>
      </c>
      <c r="W15">
        <v>5</v>
      </c>
      <c r="X15">
        <v>5</v>
      </c>
      <c r="Y15" t="s">
        <v>66</v>
      </c>
      <c r="Z15" t="s">
        <v>140</v>
      </c>
      <c r="AA15" t="s">
        <v>66</v>
      </c>
      <c r="AF15" t="s">
        <v>66</v>
      </c>
      <c r="AK15" t="s">
        <v>66</v>
      </c>
      <c r="AP15" t="s">
        <v>66</v>
      </c>
    </row>
    <row r="16" spans="1:46">
      <c r="A16">
        <v>15</v>
      </c>
      <c r="B16" s="52">
        <v>44526.633553240703</v>
      </c>
      <c r="C16" s="52">
        <v>44526.635034722203</v>
      </c>
      <c r="D16" t="s">
        <v>139</v>
      </c>
      <c r="F16" t="s">
        <v>4</v>
      </c>
      <c r="G16" t="s">
        <v>9</v>
      </c>
      <c r="H16">
        <v>4</v>
      </c>
      <c r="I16">
        <v>4</v>
      </c>
      <c r="J16">
        <v>4</v>
      </c>
      <c r="K16">
        <v>1</v>
      </c>
      <c r="L16">
        <v>4</v>
      </c>
      <c r="M16">
        <v>4</v>
      </c>
      <c r="N16">
        <v>2</v>
      </c>
      <c r="O16">
        <v>2</v>
      </c>
      <c r="P16">
        <v>2</v>
      </c>
      <c r="Q16">
        <v>3</v>
      </c>
      <c r="R16">
        <v>1</v>
      </c>
      <c r="S16">
        <v>4</v>
      </c>
      <c r="T16">
        <v>5</v>
      </c>
      <c r="U16">
        <v>1</v>
      </c>
      <c r="V16">
        <v>1</v>
      </c>
      <c r="W16">
        <v>3</v>
      </c>
      <c r="X16">
        <v>1</v>
      </c>
      <c r="Y16" t="s">
        <v>65</v>
      </c>
      <c r="Z16" t="s">
        <v>145</v>
      </c>
      <c r="AA16" t="s">
        <v>66</v>
      </c>
      <c r="AF16" t="s">
        <v>66</v>
      </c>
      <c r="AK16" t="s">
        <v>66</v>
      </c>
      <c r="AP16" t="s">
        <v>66</v>
      </c>
    </row>
    <row r="17" spans="1:42">
      <c r="A17">
        <v>16</v>
      </c>
      <c r="B17" s="52">
        <v>44526.633518518502</v>
      </c>
      <c r="C17" s="52">
        <v>44526.635115740697</v>
      </c>
      <c r="D17" t="s">
        <v>139</v>
      </c>
      <c r="F17" t="s">
        <v>4</v>
      </c>
      <c r="G17" t="s">
        <v>9</v>
      </c>
      <c r="H17">
        <v>5</v>
      </c>
      <c r="I17">
        <v>5</v>
      </c>
      <c r="J17">
        <v>5</v>
      </c>
      <c r="K17">
        <v>5</v>
      </c>
      <c r="L17">
        <v>5</v>
      </c>
      <c r="M17">
        <v>5</v>
      </c>
      <c r="N17">
        <v>5</v>
      </c>
      <c r="O17">
        <v>1</v>
      </c>
      <c r="P17">
        <v>3</v>
      </c>
      <c r="Q17">
        <v>5</v>
      </c>
      <c r="R17">
        <v>5</v>
      </c>
      <c r="S17">
        <v>3</v>
      </c>
      <c r="T17">
        <v>5</v>
      </c>
      <c r="U17">
        <v>5</v>
      </c>
      <c r="V17">
        <v>5</v>
      </c>
      <c r="W17">
        <v>5</v>
      </c>
      <c r="X17">
        <v>3</v>
      </c>
      <c r="Y17" t="s">
        <v>66</v>
      </c>
      <c r="Z17" t="s">
        <v>140</v>
      </c>
      <c r="AA17" t="s">
        <v>66</v>
      </c>
      <c r="AF17" t="s">
        <v>66</v>
      </c>
      <c r="AK17" t="s">
        <v>66</v>
      </c>
      <c r="AP17" t="s">
        <v>66</v>
      </c>
    </row>
    <row r="18" spans="1:42">
      <c r="A18">
        <v>17</v>
      </c>
      <c r="B18" s="52">
        <v>44526.6327199074</v>
      </c>
      <c r="C18" s="52">
        <v>44526.635127314803</v>
      </c>
      <c r="D18" t="s">
        <v>139</v>
      </c>
      <c r="F18" t="s">
        <v>4</v>
      </c>
      <c r="G18" t="s">
        <v>9</v>
      </c>
      <c r="H18">
        <v>4</v>
      </c>
      <c r="I18">
        <v>4</v>
      </c>
      <c r="J18">
        <v>4</v>
      </c>
      <c r="K18">
        <v>4</v>
      </c>
      <c r="L18">
        <v>4</v>
      </c>
      <c r="M18">
        <v>4</v>
      </c>
      <c r="N18">
        <v>4</v>
      </c>
      <c r="O18">
        <v>3</v>
      </c>
      <c r="P18">
        <v>3</v>
      </c>
      <c r="Q18">
        <v>3</v>
      </c>
      <c r="R18">
        <v>3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 t="s">
        <v>65</v>
      </c>
      <c r="Z18" t="s">
        <v>146</v>
      </c>
      <c r="AA18" t="s">
        <v>66</v>
      </c>
      <c r="AF18" t="s">
        <v>66</v>
      </c>
      <c r="AK18" t="s">
        <v>66</v>
      </c>
      <c r="AP18" t="s">
        <v>66</v>
      </c>
    </row>
    <row r="19" spans="1:42">
      <c r="A19">
        <v>18</v>
      </c>
      <c r="B19" s="52">
        <v>44526.632881944402</v>
      </c>
      <c r="C19" s="52">
        <v>44526.635219907403</v>
      </c>
      <c r="D19" t="s">
        <v>139</v>
      </c>
      <c r="F19" t="s">
        <v>4</v>
      </c>
      <c r="G19" t="s">
        <v>8</v>
      </c>
      <c r="H19">
        <v>4</v>
      </c>
      <c r="I19">
        <v>5</v>
      </c>
      <c r="J19">
        <v>5</v>
      </c>
      <c r="K19">
        <v>2</v>
      </c>
      <c r="L19">
        <v>4</v>
      </c>
      <c r="M19">
        <v>4</v>
      </c>
      <c r="N19">
        <v>3</v>
      </c>
      <c r="O19">
        <v>3</v>
      </c>
      <c r="P19">
        <v>4</v>
      </c>
      <c r="Q19">
        <v>4</v>
      </c>
      <c r="R19">
        <v>1</v>
      </c>
      <c r="S19">
        <v>5</v>
      </c>
      <c r="T19">
        <v>5</v>
      </c>
      <c r="U19">
        <v>5</v>
      </c>
      <c r="V19">
        <v>5</v>
      </c>
      <c r="W19">
        <v>5</v>
      </c>
      <c r="X19">
        <v>5</v>
      </c>
      <c r="Y19" t="s">
        <v>66</v>
      </c>
      <c r="Z19" t="s">
        <v>147</v>
      </c>
      <c r="AA19" t="s">
        <v>66</v>
      </c>
      <c r="AF19" t="s">
        <v>66</v>
      </c>
      <c r="AK19" t="s">
        <v>66</v>
      </c>
      <c r="AP19" t="s">
        <v>66</v>
      </c>
    </row>
    <row r="20" spans="1:42">
      <c r="A20">
        <v>19</v>
      </c>
      <c r="B20" s="52">
        <v>44526.633611111101</v>
      </c>
      <c r="C20" s="52">
        <v>44526.635289351798</v>
      </c>
      <c r="D20" t="s">
        <v>139</v>
      </c>
      <c r="F20" t="s">
        <v>4</v>
      </c>
      <c r="G20" t="s">
        <v>9</v>
      </c>
      <c r="H20">
        <v>4</v>
      </c>
      <c r="I20">
        <v>3</v>
      </c>
      <c r="J20">
        <v>3</v>
      </c>
      <c r="K20">
        <v>2</v>
      </c>
      <c r="L20">
        <v>3</v>
      </c>
      <c r="M20">
        <v>4</v>
      </c>
      <c r="N20">
        <v>4</v>
      </c>
      <c r="O20">
        <v>1</v>
      </c>
      <c r="P20">
        <v>2</v>
      </c>
      <c r="Q20">
        <v>3</v>
      </c>
      <c r="R20">
        <v>2</v>
      </c>
      <c r="S20">
        <v>4</v>
      </c>
      <c r="T20">
        <v>5</v>
      </c>
      <c r="U20">
        <v>3</v>
      </c>
      <c r="V20">
        <v>2</v>
      </c>
      <c r="W20">
        <v>4</v>
      </c>
      <c r="X20">
        <v>5</v>
      </c>
      <c r="Y20" t="s">
        <v>66</v>
      </c>
      <c r="Z20" t="s">
        <v>148</v>
      </c>
      <c r="AA20" t="s">
        <v>66</v>
      </c>
      <c r="AF20" t="s">
        <v>66</v>
      </c>
      <c r="AK20" t="s">
        <v>66</v>
      </c>
      <c r="AP20" t="s">
        <v>66</v>
      </c>
    </row>
    <row r="21" spans="1:42">
      <c r="A21">
        <v>20</v>
      </c>
      <c r="B21" s="52">
        <v>44526.632986111101</v>
      </c>
      <c r="C21" s="52">
        <v>44526.635347222204</v>
      </c>
      <c r="D21" t="s">
        <v>139</v>
      </c>
      <c r="F21" t="s">
        <v>4</v>
      </c>
      <c r="G21" t="s">
        <v>9</v>
      </c>
      <c r="H21">
        <v>5</v>
      </c>
      <c r="I21">
        <v>4</v>
      </c>
      <c r="J21">
        <v>4</v>
      </c>
      <c r="K21">
        <v>4</v>
      </c>
      <c r="L21">
        <v>5</v>
      </c>
      <c r="M21">
        <v>5</v>
      </c>
      <c r="N21">
        <v>5</v>
      </c>
      <c r="O21">
        <v>2</v>
      </c>
      <c r="P21">
        <v>3</v>
      </c>
      <c r="Q21">
        <v>5</v>
      </c>
      <c r="R21">
        <v>4</v>
      </c>
      <c r="S21">
        <v>4</v>
      </c>
      <c r="T21">
        <v>5</v>
      </c>
      <c r="U21">
        <v>1</v>
      </c>
      <c r="V21">
        <v>5</v>
      </c>
      <c r="W21">
        <v>2</v>
      </c>
      <c r="X21">
        <v>5</v>
      </c>
      <c r="Y21" t="s">
        <v>66</v>
      </c>
      <c r="Z21" t="s">
        <v>149</v>
      </c>
      <c r="AA21" t="s">
        <v>66</v>
      </c>
      <c r="AF21" t="s">
        <v>66</v>
      </c>
      <c r="AK21" t="s">
        <v>66</v>
      </c>
      <c r="AP21" t="s">
        <v>66</v>
      </c>
    </row>
    <row r="22" spans="1:42">
      <c r="A22">
        <v>21</v>
      </c>
      <c r="B22" s="52">
        <v>44526.632986111101</v>
      </c>
      <c r="C22" s="52">
        <v>44526.635370370401</v>
      </c>
      <c r="D22" t="s">
        <v>139</v>
      </c>
      <c r="F22" t="s">
        <v>4</v>
      </c>
      <c r="G22" t="s">
        <v>9</v>
      </c>
      <c r="H22">
        <v>5</v>
      </c>
      <c r="I22">
        <v>5</v>
      </c>
      <c r="J22">
        <v>5</v>
      </c>
      <c r="K22">
        <v>5</v>
      </c>
      <c r="L22">
        <v>5</v>
      </c>
      <c r="M22">
        <v>5</v>
      </c>
      <c r="N22">
        <v>5</v>
      </c>
      <c r="O22">
        <v>1</v>
      </c>
      <c r="P22">
        <v>5</v>
      </c>
      <c r="Q22">
        <v>5</v>
      </c>
      <c r="R22">
        <v>5</v>
      </c>
      <c r="S22">
        <v>5</v>
      </c>
      <c r="T22">
        <v>5</v>
      </c>
      <c r="U22">
        <v>5</v>
      </c>
      <c r="V22">
        <v>5</v>
      </c>
      <c r="W22">
        <v>5</v>
      </c>
      <c r="X22">
        <v>5</v>
      </c>
      <c r="Y22" t="s">
        <v>66</v>
      </c>
      <c r="Z22" t="s">
        <v>140</v>
      </c>
      <c r="AA22" t="s">
        <v>66</v>
      </c>
      <c r="AF22" t="s">
        <v>66</v>
      </c>
      <c r="AK22" t="s">
        <v>66</v>
      </c>
      <c r="AP22" t="s">
        <v>66</v>
      </c>
    </row>
    <row r="23" spans="1:42">
      <c r="A23">
        <v>22</v>
      </c>
      <c r="B23" s="52">
        <v>44526.633159722202</v>
      </c>
      <c r="C23" s="52">
        <v>44526.635393518503</v>
      </c>
      <c r="D23" t="s">
        <v>139</v>
      </c>
      <c r="F23" t="s">
        <v>4</v>
      </c>
      <c r="G23" t="s">
        <v>9</v>
      </c>
      <c r="H23">
        <v>4</v>
      </c>
      <c r="I23">
        <v>4</v>
      </c>
      <c r="J23">
        <v>4</v>
      </c>
      <c r="K23">
        <v>2</v>
      </c>
      <c r="L23">
        <v>4</v>
      </c>
      <c r="M23">
        <v>4</v>
      </c>
      <c r="N23">
        <v>4</v>
      </c>
      <c r="O23">
        <v>2</v>
      </c>
      <c r="P23">
        <v>3</v>
      </c>
      <c r="Q23">
        <v>3</v>
      </c>
      <c r="R23">
        <v>1</v>
      </c>
      <c r="S23">
        <v>4</v>
      </c>
      <c r="T23">
        <v>5</v>
      </c>
      <c r="U23">
        <v>2</v>
      </c>
      <c r="V23">
        <v>3</v>
      </c>
      <c r="W23">
        <v>3</v>
      </c>
      <c r="X23">
        <v>5</v>
      </c>
      <c r="Y23" t="s">
        <v>66</v>
      </c>
      <c r="Z23" t="s">
        <v>140</v>
      </c>
      <c r="AA23" t="s">
        <v>66</v>
      </c>
      <c r="AF23" t="s">
        <v>66</v>
      </c>
      <c r="AK23" t="s">
        <v>66</v>
      </c>
      <c r="AP23" t="s">
        <v>66</v>
      </c>
    </row>
    <row r="24" spans="1:42">
      <c r="A24">
        <v>23</v>
      </c>
      <c r="B24" s="52">
        <v>44526.633287037002</v>
      </c>
      <c r="C24" s="52">
        <v>44526.635405092602</v>
      </c>
      <c r="D24" t="s">
        <v>139</v>
      </c>
      <c r="F24" t="s">
        <v>4</v>
      </c>
      <c r="G24" t="s">
        <v>8</v>
      </c>
      <c r="H24">
        <v>4</v>
      </c>
      <c r="I24">
        <v>5</v>
      </c>
      <c r="J24">
        <v>5</v>
      </c>
      <c r="K24">
        <v>3</v>
      </c>
      <c r="L24">
        <v>4</v>
      </c>
      <c r="M24">
        <v>4</v>
      </c>
      <c r="N24">
        <v>5</v>
      </c>
      <c r="O24">
        <v>2</v>
      </c>
      <c r="P24">
        <v>4</v>
      </c>
      <c r="Q24">
        <v>5</v>
      </c>
      <c r="R24">
        <v>3</v>
      </c>
      <c r="S24">
        <v>3</v>
      </c>
      <c r="T24">
        <v>5</v>
      </c>
      <c r="U24">
        <v>4</v>
      </c>
      <c r="V24">
        <v>5</v>
      </c>
      <c r="W24">
        <v>5</v>
      </c>
      <c r="X24">
        <v>5</v>
      </c>
      <c r="Y24" t="s">
        <v>66</v>
      </c>
      <c r="Z24" t="s">
        <v>140</v>
      </c>
      <c r="AA24" t="s">
        <v>66</v>
      </c>
      <c r="AF24" t="s">
        <v>66</v>
      </c>
      <c r="AK24" t="s">
        <v>66</v>
      </c>
      <c r="AP24" t="s">
        <v>66</v>
      </c>
    </row>
    <row r="25" spans="1:42">
      <c r="A25">
        <v>24</v>
      </c>
      <c r="B25" s="52">
        <v>44526.6335763889</v>
      </c>
      <c r="C25" s="52">
        <v>44526.635428240697</v>
      </c>
      <c r="D25" t="s">
        <v>139</v>
      </c>
      <c r="F25" t="s">
        <v>4</v>
      </c>
      <c r="G25" t="s">
        <v>9</v>
      </c>
      <c r="H25">
        <v>4</v>
      </c>
      <c r="I25">
        <v>5</v>
      </c>
      <c r="J25">
        <v>5</v>
      </c>
      <c r="K25">
        <v>4</v>
      </c>
      <c r="L25">
        <v>4</v>
      </c>
      <c r="M25">
        <v>4</v>
      </c>
      <c r="N25">
        <v>5</v>
      </c>
      <c r="O25">
        <v>4</v>
      </c>
      <c r="P25">
        <v>4</v>
      </c>
      <c r="Q25">
        <v>5</v>
      </c>
      <c r="R25">
        <v>3</v>
      </c>
      <c r="S25">
        <v>4</v>
      </c>
      <c r="T25">
        <v>5</v>
      </c>
      <c r="U25">
        <v>5</v>
      </c>
      <c r="V25">
        <v>5</v>
      </c>
      <c r="W25">
        <v>5</v>
      </c>
      <c r="X25">
        <v>5</v>
      </c>
      <c r="Y25" t="s">
        <v>65</v>
      </c>
      <c r="Z25" t="s">
        <v>150</v>
      </c>
      <c r="AA25" t="s">
        <v>66</v>
      </c>
      <c r="AF25" t="s">
        <v>66</v>
      </c>
      <c r="AK25" t="s">
        <v>66</v>
      </c>
      <c r="AP25" t="s">
        <v>66</v>
      </c>
    </row>
    <row r="26" spans="1:42">
      <c r="A26">
        <v>25</v>
      </c>
      <c r="B26" s="52">
        <v>44526.632986111101</v>
      </c>
      <c r="C26" s="52">
        <v>44526.635451388902</v>
      </c>
      <c r="D26" t="s">
        <v>139</v>
      </c>
      <c r="F26" t="s">
        <v>4</v>
      </c>
      <c r="G26" t="s">
        <v>9</v>
      </c>
      <c r="H26">
        <v>5</v>
      </c>
      <c r="I26">
        <v>5</v>
      </c>
      <c r="J26">
        <v>4</v>
      </c>
      <c r="K26">
        <v>2</v>
      </c>
      <c r="L26">
        <v>4</v>
      </c>
      <c r="M26">
        <v>5</v>
      </c>
      <c r="N26">
        <v>5</v>
      </c>
      <c r="O26">
        <v>5</v>
      </c>
      <c r="P26">
        <v>4</v>
      </c>
      <c r="Q26">
        <v>4</v>
      </c>
      <c r="R26">
        <v>3</v>
      </c>
      <c r="S26">
        <v>4</v>
      </c>
      <c r="T26">
        <v>5</v>
      </c>
      <c r="U26">
        <v>5</v>
      </c>
      <c r="V26">
        <v>5</v>
      </c>
      <c r="W26">
        <v>5</v>
      </c>
      <c r="X26">
        <v>5</v>
      </c>
      <c r="Y26" t="s">
        <v>66</v>
      </c>
      <c r="Z26" t="s">
        <v>140</v>
      </c>
      <c r="AA26" t="s">
        <v>66</v>
      </c>
      <c r="AF26" t="s">
        <v>66</v>
      </c>
      <c r="AK26" t="s">
        <v>66</v>
      </c>
      <c r="AP26" t="s">
        <v>66</v>
      </c>
    </row>
    <row r="27" spans="1:42">
      <c r="A27">
        <v>26</v>
      </c>
      <c r="B27" s="52">
        <v>44526.6328125</v>
      </c>
      <c r="C27" s="52">
        <v>44526.635486111103</v>
      </c>
      <c r="D27" t="s">
        <v>139</v>
      </c>
      <c r="F27" t="s">
        <v>4</v>
      </c>
      <c r="G27" t="s">
        <v>9</v>
      </c>
      <c r="H27">
        <v>3</v>
      </c>
      <c r="I27">
        <v>4</v>
      </c>
      <c r="J27">
        <v>3</v>
      </c>
      <c r="K27">
        <v>5</v>
      </c>
      <c r="L27">
        <v>5</v>
      </c>
      <c r="M27">
        <v>5</v>
      </c>
      <c r="N27">
        <v>5</v>
      </c>
      <c r="O27">
        <v>5</v>
      </c>
      <c r="P27">
        <v>3</v>
      </c>
      <c r="Q27">
        <v>3</v>
      </c>
      <c r="R27">
        <v>2</v>
      </c>
      <c r="S27">
        <v>3</v>
      </c>
      <c r="T27">
        <v>5</v>
      </c>
      <c r="U27">
        <v>5</v>
      </c>
      <c r="V27">
        <v>4</v>
      </c>
      <c r="W27">
        <v>4</v>
      </c>
      <c r="X27">
        <v>5</v>
      </c>
      <c r="Y27" t="s">
        <v>66</v>
      </c>
      <c r="Z27" t="s">
        <v>151</v>
      </c>
      <c r="AA27" t="s">
        <v>66</v>
      </c>
      <c r="AF27" t="s">
        <v>66</v>
      </c>
      <c r="AK27" t="s">
        <v>66</v>
      </c>
      <c r="AP27" t="s">
        <v>66</v>
      </c>
    </row>
    <row r="28" spans="1:42">
      <c r="A28">
        <v>27</v>
      </c>
      <c r="B28" s="52">
        <v>44526.634004629603</v>
      </c>
      <c r="C28" s="52">
        <v>44526.6355092593</v>
      </c>
      <c r="D28" t="s">
        <v>139</v>
      </c>
      <c r="F28" t="s">
        <v>4</v>
      </c>
      <c r="G28" t="s">
        <v>7</v>
      </c>
      <c r="H28">
        <v>5</v>
      </c>
      <c r="I28">
        <v>5</v>
      </c>
      <c r="J28">
        <v>5</v>
      </c>
      <c r="K28">
        <v>5</v>
      </c>
      <c r="L28">
        <v>5</v>
      </c>
      <c r="M28">
        <v>5</v>
      </c>
      <c r="N28">
        <v>4</v>
      </c>
      <c r="O28">
        <v>5</v>
      </c>
      <c r="P28">
        <v>5</v>
      </c>
      <c r="Q28">
        <v>5</v>
      </c>
      <c r="R28">
        <v>5</v>
      </c>
      <c r="S28">
        <v>5</v>
      </c>
      <c r="T28">
        <v>5</v>
      </c>
      <c r="U28">
        <v>5</v>
      </c>
      <c r="V28">
        <v>5</v>
      </c>
      <c r="W28">
        <v>5</v>
      </c>
      <c r="X28">
        <v>5</v>
      </c>
      <c r="Y28" t="s">
        <v>66</v>
      </c>
      <c r="Z28" t="s">
        <v>140</v>
      </c>
      <c r="AA28" t="s">
        <v>66</v>
      </c>
      <c r="AF28" t="s">
        <v>66</v>
      </c>
      <c r="AK28" t="s">
        <v>66</v>
      </c>
      <c r="AP28" t="s">
        <v>66</v>
      </c>
    </row>
    <row r="29" spans="1:42">
      <c r="A29">
        <v>28</v>
      </c>
      <c r="B29" s="52">
        <v>44526.633240740703</v>
      </c>
      <c r="C29" s="52">
        <v>44526.635532407403</v>
      </c>
      <c r="D29" t="s">
        <v>139</v>
      </c>
      <c r="F29" t="s">
        <v>3</v>
      </c>
      <c r="G29" t="s">
        <v>9</v>
      </c>
      <c r="H29">
        <v>4</v>
      </c>
      <c r="I29">
        <v>5</v>
      </c>
      <c r="J29">
        <v>4</v>
      </c>
      <c r="K29">
        <v>3</v>
      </c>
      <c r="L29">
        <v>5</v>
      </c>
      <c r="M29">
        <v>5</v>
      </c>
      <c r="N29">
        <v>5</v>
      </c>
      <c r="O29">
        <v>5</v>
      </c>
      <c r="P29">
        <v>4</v>
      </c>
      <c r="Q29">
        <v>5</v>
      </c>
      <c r="R29">
        <v>5</v>
      </c>
      <c r="S29">
        <v>5</v>
      </c>
      <c r="T29">
        <v>4</v>
      </c>
      <c r="U29">
        <v>5</v>
      </c>
      <c r="V29">
        <v>5</v>
      </c>
      <c r="W29">
        <v>5</v>
      </c>
      <c r="X29">
        <v>5</v>
      </c>
      <c r="Y29" t="s">
        <v>66</v>
      </c>
      <c r="Z29" t="s">
        <v>140</v>
      </c>
      <c r="AA29" t="s">
        <v>66</v>
      </c>
      <c r="AF29" t="s">
        <v>66</v>
      </c>
      <c r="AK29" t="s">
        <v>66</v>
      </c>
      <c r="AP29" t="s">
        <v>66</v>
      </c>
    </row>
    <row r="30" spans="1:42">
      <c r="A30">
        <v>29</v>
      </c>
      <c r="B30" s="52">
        <v>44526.633206018501</v>
      </c>
      <c r="C30" s="52">
        <v>44526.635543981502</v>
      </c>
      <c r="D30" t="s">
        <v>139</v>
      </c>
      <c r="F30" t="s">
        <v>4</v>
      </c>
      <c r="G30" t="s">
        <v>9</v>
      </c>
      <c r="H30">
        <v>3</v>
      </c>
      <c r="I30">
        <v>4</v>
      </c>
      <c r="J30">
        <v>3</v>
      </c>
      <c r="K30">
        <v>2</v>
      </c>
      <c r="L30">
        <v>4</v>
      </c>
      <c r="M30">
        <v>3</v>
      </c>
      <c r="N30">
        <v>3</v>
      </c>
      <c r="O30">
        <v>2</v>
      </c>
      <c r="P30">
        <v>2</v>
      </c>
      <c r="Q30">
        <v>4</v>
      </c>
      <c r="R30">
        <v>1</v>
      </c>
      <c r="S30">
        <v>2</v>
      </c>
      <c r="T30">
        <v>1</v>
      </c>
      <c r="U30">
        <v>1</v>
      </c>
      <c r="V30">
        <v>3</v>
      </c>
      <c r="W30">
        <v>1</v>
      </c>
      <c r="X30">
        <v>5</v>
      </c>
      <c r="Y30" t="s">
        <v>66</v>
      </c>
      <c r="Z30" t="s">
        <v>152</v>
      </c>
      <c r="AA30" t="s">
        <v>66</v>
      </c>
      <c r="AF30" t="s">
        <v>66</v>
      </c>
      <c r="AK30" t="s">
        <v>66</v>
      </c>
      <c r="AP30" t="s">
        <v>66</v>
      </c>
    </row>
    <row r="31" spans="1:42">
      <c r="A31">
        <v>30</v>
      </c>
      <c r="B31" s="52">
        <v>44526.632638888899</v>
      </c>
      <c r="C31" s="52">
        <v>44526.635613425897</v>
      </c>
      <c r="D31" t="s">
        <v>139</v>
      </c>
      <c r="F31" t="s">
        <v>4</v>
      </c>
      <c r="G31" t="s">
        <v>9</v>
      </c>
      <c r="H31">
        <v>1</v>
      </c>
      <c r="I31">
        <v>5</v>
      </c>
      <c r="J31">
        <v>3</v>
      </c>
      <c r="K31">
        <v>1</v>
      </c>
      <c r="L31">
        <v>5</v>
      </c>
      <c r="M31">
        <v>5</v>
      </c>
      <c r="N31">
        <v>4</v>
      </c>
      <c r="O31">
        <v>5</v>
      </c>
      <c r="P31">
        <v>1</v>
      </c>
      <c r="Q31">
        <v>2</v>
      </c>
      <c r="R31">
        <v>1</v>
      </c>
      <c r="S31">
        <v>2</v>
      </c>
      <c r="T31">
        <v>3</v>
      </c>
      <c r="U31">
        <v>3</v>
      </c>
      <c r="V31">
        <v>5</v>
      </c>
      <c r="W31">
        <v>3</v>
      </c>
      <c r="X31">
        <v>5</v>
      </c>
      <c r="Y31" t="s">
        <v>65</v>
      </c>
      <c r="Z31" t="s">
        <v>153</v>
      </c>
      <c r="AA31" t="s">
        <v>66</v>
      </c>
      <c r="AF31" t="s">
        <v>66</v>
      </c>
      <c r="AK31" t="s">
        <v>66</v>
      </c>
      <c r="AP31" t="s">
        <v>66</v>
      </c>
    </row>
    <row r="32" spans="1:42">
      <c r="A32">
        <v>31</v>
      </c>
      <c r="B32" s="52">
        <v>44526.633425925902</v>
      </c>
      <c r="C32" s="52">
        <v>44526.635694444398</v>
      </c>
      <c r="D32" t="s">
        <v>139</v>
      </c>
      <c r="F32" t="s">
        <v>4</v>
      </c>
      <c r="G32" t="s">
        <v>7</v>
      </c>
      <c r="H32">
        <v>5</v>
      </c>
      <c r="I32">
        <v>5</v>
      </c>
      <c r="J32">
        <v>5</v>
      </c>
      <c r="K32">
        <v>4</v>
      </c>
      <c r="L32">
        <v>5</v>
      </c>
      <c r="M32">
        <v>5</v>
      </c>
      <c r="N32">
        <v>5</v>
      </c>
      <c r="O32">
        <v>5</v>
      </c>
      <c r="P32">
        <v>4</v>
      </c>
      <c r="Q32">
        <v>4</v>
      </c>
      <c r="R32">
        <v>3</v>
      </c>
      <c r="S32">
        <v>5</v>
      </c>
      <c r="T32">
        <v>5</v>
      </c>
      <c r="U32">
        <v>5</v>
      </c>
      <c r="V32">
        <v>5</v>
      </c>
      <c r="W32">
        <v>4</v>
      </c>
      <c r="X32">
        <v>5</v>
      </c>
      <c r="Y32" t="s">
        <v>66</v>
      </c>
      <c r="Z32" t="s">
        <v>154</v>
      </c>
      <c r="AA32" t="s">
        <v>66</v>
      </c>
      <c r="AF32" t="s">
        <v>69</v>
      </c>
      <c r="AG32" t="s">
        <v>72</v>
      </c>
      <c r="AH32" t="s">
        <v>65</v>
      </c>
      <c r="AI32" t="s">
        <v>65</v>
      </c>
      <c r="AK32" t="s">
        <v>66</v>
      </c>
      <c r="AP32" t="s">
        <v>66</v>
      </c>
    </row>
    <row r="33" spans="1:42">
      <c r="A33">
        <v>32</v>
      </c>
      <c r="B33" s="52">
        <v>44526.633923611102</v>
      </c>
      <c r="C33" s="52">
        <v>44526.635706018496</v>
      </c>
      <c r="D33" t="s">
        <v>139</v>
      </c>
      <c r="F33" t="s">
        <v>4</v>
      </c>
      <c r="G33" t="s">
        <v>9</v>
      </c>
      <c r="H33">
        <v>5</v>
      </c>
      <c r="I33">
        <v>4</v>
      </c>
      <c r="J33">
        <v>4</v>
      </c>
      <c r="K33">
        <v>3</v>
      </c>
      <c r="L33">
        <v>4</v>
      </c>
      <c r="M33">
        <v>4</v>
      </c>
      <c r="N33">
        <v>4</v>
      </c>
      <c r="O33">
        <v>3</v>
      </c>
      <c r="P33">
        <v>3</v>
      </c>
      <c r="Q33">
        <v>3</v>
      </c>
      <c r="R33">
        <v>3</v>
      </c>
      <c r="S33">
        <v>4</v>
      </c>
      <c r="T33">
        <v>4</v>
      </c>
      <c r="U33">
        <v>3</v>
      </c>
      <c r="V33">
        <v>3</v>
      </c>
      <c r="W33">
        <v>4</v>
      </c>
      <c r="X33">
        <v>1</v>
      </c>
      <c r="Y33" t="s">
        <v>66</v>
      </c>
      <c r="Z33" t="s">
        <v>140</v>
      </c>
      <c r="AA33" t="s">
        <v>66</v>
      </c>
      <c r="AF33" t="s">
        <v>66</v>
      </c>
      <c r="AK33" t="s">
        <v>66</v>
      </c>
      <c r="AP33" t="s">
        <v>66</v>
      </c>
    </row>
    <row r="34" spans="1:42">
      <c r="A34">
        <v>33</v>
      </c>
      <c r="B34" s="52">
        <v>44526.632557870398</v>
      </c>
      <c r="C34" s="52">
        <v>44526.635752314804</v>
      </c>
      <c r="D34" t="s">
        <v>139</v>
      </c>
      <c r="F34" t="s">
        <v>4</v>
      </c>
      <c r="G34" t="s">
        <v>9</v>
      </c>
      <c r="H34">
        <v>3</v>
      </c>
      <c r="I34">
        <v>3</v>
      </c>
      <c r="J34">
        <v>2</v>
      </c>
      <c r="K34">
        <v>4</v>
      </c>
      <c r="L34">
        <v>4</v>
      </c>
      <c r="M34">
        <v>4</v>
      </c>
      <c r="N34">
        <v>3</v>
      </c>
      <c r="O34">
        <v>2</v>
      </c>
      <c r="P34">
        <v>1</v>
      </c>
      <c r="Q34">
        <v>3</v>
      </c>
      <c r="R34">
        <v>1</v>
      </c>
      <c r="S34">
        <v>2</v>
      </c>
      <c r="T34">
        <v>5</v>
      </c>
      <c r="U34">
        <v>3</v>
      </c>
      <c r="V34">
        <v>1</v>
      </c>
      <c r="W34">
        <v>2</v>
      </c>
      <c r="X34">
        <v>5</v>
      </c>
      <c r="Y34" t="s">
        <v>65</v>
      </c>
      <c r="Z34" t="s">
        <v>155</v>
      </c>
      <c r="AA34" t="s">
        <v>69</v>
      </c>
      <c r="AB34" t="s">
        <v>73</v>
      </c>
      <c r="AC34" t="s">
        <v>66</v>
      </c>
      <c r="AD34" t="s">
        <v>65</v>
      </c>
      <c r="AF34" t="s">
        <v>69</v>
      </c>
      <c r="AG34" t="s">
        <v>72</v>
      </c>
      <c r="AH34" t="s">
        <v>66</v>
      </c>
      <c r="AI34" t="s">
        <v>66</v>
      </c>
      <c r="AJ34" t="s">
        <v>66</v>
      </c>
      <c r="AK34" t="s">
        <v>66</v>
      </c>
      <c r="AP34" t="s">
        <v>66</v>
      </c>
    </row>
    <row r="35" spans="1:42">
      <c r="A35">
        <v>34</v>
      </c>
      <c r="B35" s="52">
        <v>44526.632557870398</v>
      </c>
      <c r="C35" s="52">
        <v>44526.635775463001</v>
      </c>
      <c r="D35" t="s">
        <v>139</v>
      </c>
      <c r="F35" t="s">
        <v>4</v>
      </c>
      <c r="G35" t="s">
        <v>9</v>
      </c>
      <c r="H35">
        <v>4</v>
      </c>
      <c r="I35">
        <v>5</v>
      </c>
      <c r="J35">
        <v>4</v>
      </c>
      <c r="K35">
        <v>2</v>
      </c>
      <c r="L35">
        <v>5</v>
      </c>
      <c r="M35">
        <v>4</v>
      </c>
      <c r="N35">
        <v>5</v>
      </c>
      <c r="O35">
        <v>4</v>
      </c>
      <c r="P35">
        <v>4</v>
      </c>
      <c r="Q35">
        <v>5</v>
      </c>
      <c r="R35">
        <v>1</v>
      </c>
      <c r="S35">
        <v>4</v>
      </c>
      <c r="T35">
        <v>5</v>
      </c>
      <c r="U35">
        <v>4</v>
      </c>
      <c r="V35">
        <v>3</v>
      </c>
      <c r="W35">
        <v>3</v>
      </c>
      <c r="X35">
        <v>4</v>
      </c>
      <c r="Y35" t="s">
        <v>66</v>
      </c>
      <c r="Z35" t="s">
        <v>140</v>
      </c>
      <c r="AA35" t="s">
        <v>66</v>
      </c>
      <c r="AF35" t="s">
        <v>66</v>
      </c>
      <c r="AK35" t="s">
        <v>66</v>
      </c>
      <c r="AP35" t="s">
        <v>66</v>
      </c>
    </row>
    <row r="36" spans="1:42">
      <c r="A36">
        <v>35</v>
      </c>
      <c r="B36" s="52">
        <v>44526.633032407401</v>
      </c>
      <c r="C36" s="52">
        <v>44526.635798611103</v>
      </c>
      <c r="D36" t="s">
        <v>139</v>
      </c>
      <c r="F36" t="s">
        <v>3</v>
      </c>
      <c r="G36" t="s">
        <v>9</v>
      </c>
      <c r="H36">
        <v>4</v>
      </c>
      <c r="I36">
        <v>5</v>
      </c>
      <c r="J36">
        <v>4</v>
      </c>
      <c r="K36">
        <v>4</v>
      </c>
      <c r="L36">
        <v>4</v>
      </c>
      <c r="M36">
        <v>5</v>
      </c>
      <c r="N36">
        <v>4</v>
      </c>
      <c r="O36">
        <v>3</v>
      </c>
      <c r="P36">
        <v>4</v>
      </c>
      <c r="Q36">
        <v>3</v>
      </c>
      <c r="R36">
        <v>4</v>
      </c>
      <c r="S36">
        <v>4</v>
      </c>
      <c r="T36">
        <v>5</v>
      </c>
      <c r="U36">
        <v>4</v>
      </c>
      <c r="V36">
        <v>5</v>
      </c>
      <c r="W36">
        <v>4</v>
      </c>
      <c r="X36">
        <v>5</v>
      </c>
      <c r="Y36" t="s">
        <v>66</v>
      </c>
      <c r="Z36" t="s">
        <v>140</v>
      </c>
      <c r="AA36" t="s">
        <v>66</v>
      </c>
      <c r="AF36" t="s">
        <v>66</v>
      </c>
      <c r="AK36" t="s">
        <v>156</v>
      </c>
      <c r="AL36" t="s">
        <v>72</v>
      </c>
      <c r="AM36" t="s">
        <v>65</v>
      </c>
      <c r="AN36" t="s">
        <v>65</v>
      </c>
      <c r="AP36" t="s">
        <v>66</v>
      </c>
    </row>
    <row r="37" spans="1:42">
      <c r="A37">
        <v>36</v>
      </c>
      <c r="B37" s="52">
        <v>44526.633599537003</v>
      </c>
      <c r="C37" s="52">
        <v>44526.635821759301</v>
      </c>
      <c r="D37" t="s">
        <v>139</v>
      </c>
      <c r="F37" t="s">
        <v>4</v>
      </c>
      <c r="G37" t="s">
        <v>9</v>
      </c>
      <c r="H37">
        <v>4</v>
      </c>
      <c r="I37">
        <v>4</v>
      </c>
      <c r="J37">
        <v>4</v>
      </c>
      <c r="K37">
        <v>1</v>
      </c>
      <c r="L37">
        <v>4</v>
      </c>
      <c r="M37">
        <v>4</v>
      </c>
      <c r="N37">
        <v>4</v>
      </c>
      <c r="O37">
        <v>1</v>
      </c>
      <c r="P37">
        <v>3</v>
      </c>
      <c r="Q37">
        <v>2</v>
      </c>
      <c r="R37">
        <v>1</v>
      </c>
      <c r="S37">
        <v>3</v>
      </c>
      <c r="T37">
        <v>5</v>
      </c>
      <c r="U37">
        <v>1</v>
      </c>
      <c r="V37">
        <v>4</v>
      </c>
      <c r="W37">
        <v>2</v>
      </c>
      <c r="X37">
        <v>5</v>
      </c>
      <c r="Y37" t="s">
        <v>65</v>
      </c>
      <c r="Z37" t="s">
        <v>157</v>
      </c>
      <c r="AA37" t="s">
        <v>66</v>
      </c>
      <c r="AF37" t="s">
        <v>66</v>
      </c>
      <c r="AK37" t="s">
        <v>66</v>
      </c>
      <c r="AP37" t="s">
        <v>66</v>
      </c>
    </row>
    <row r="38" spans="1:42">
      <c r="A38">
        <v>37</v>
      </c>
      <c r="B38" s="52">
        <v>44526.633136574099</v>
      </c>
      <c r="C38" s="52">
        <v>44526.635833333297</v>
      </c>
      <c r="D38" t="s">
        <v>139</v>
      </c>
      <c r="F38" t="s">
        <v>4</v>
      </c>
      <c r="G38" t="s">
        <v>9</v>
      </c>
      <c r="H38">
        <v>5</v>
      </c>
      <c r="I38">
        <v>3</v>
      </c>
      <c r="J38">
        <v>3</v>
      </c>
      <c r="K38">
        <v>4</v>
      </c>
      <c r="L38">
        <v>3</v>
      </c>
      <c r="M38">
        <v>5</v>
      </c>
      <c r="N38">
        <v>5</v>
      </c>
      <c r="O38">
        <v>2</v>
      </c>
      <c r="P38">
        <v>3</v>
      </c>
      <c r="Q38">
        <v>4</v>
      </c>
      <c r="R38">
        <v>5</v>
      </c>
      <c r="S38">
        <v>5</v>
      </c>
      <c r="T38">
        <v>5</v>
      </c>
      <c r="U38">
        <v>5</v>
      </c>
      <c r="V38">
        <v>2</v>
      </c>
      <c r="W38">
        <v>3</v>
      </c>
      <c r="X38">
        <v>5</v>
      </c>
      <c r="Y38" t="s">
        <v>66</v>
      </c>
      <c r="Z38" t="s">
        <v>140</v>
      </c>
      <c r="AA38" t="s">
        <v>66</v>
      </c>
      <c r="AF38" t="s">
        <v>66</v>
      </c>
      <c r="AK38" t="s">
        <v>66</v>
      </c>
      <c r="AP38" t="s">
        <v>66</v>
      </c>
    </row>
    <row r="39" spans="1:42">
      <c r="A39">
        <v>38</v>
      </c>
      <c r="B39" s="52">
        <v>44526.634166666699</v>
      </c>
      <c r="C39" s="52">
        <v>44526.635844907403</v>
      </c>
      <c r="D39" t="s">
        <v>139</v>
      </c>
      <c r="F39" t="s">
        <v>4</v>
      </c>
      <c r="G39" t="s">
        <v>9</v>
      </c>
      <c r="H39">
        <v>5</v>
      </c>
      <c r="I39">
        <v>5</v>
      </c>
      <c r="J39">
        <v>5</v>
      </c>
      <c r="K39">
        <v>4</v>
      </c>
      <c r="L39">
        <v>5</v>
      </c>
      <c r="M39">
        <v>5</v>
      </c>
      <c r="N39">
        <v>5</v>
      </c>
      <c r="O39">
        <v>2</v>
      </c>
      <c r="P39">
        <v>5</v>
      </c>
      <c r="Q39">
        <v>5</v>
      </c>
      <c r="R39">
        <v>2</v>
      </c>
      <c r="S39">
        <v>4</v>
      </c>
      <c r="T39">
        <v>1</v>
      </c>
      <c r="U39">
        <v>5</v>
      </c>
      <c r="V39">
        <v>5</v>
      </c>
      <c r="W39">
        <v>5</v>
      </c>
      <c r="X39">
        <v>5</v>
      </c>
      <c r="Y39" t="s">
        <v>66</v>
      </c>
      <c r="Z39" t="s">
        <v>140</v>
      </c>
      <c r="AA39" t="s">
        <v>66</v>
      </c>
      <c r="AF39" t="s">
        <v>66</v>
      </c>
      <c r="AK39" t="s">
        <v>66</v>
      </c>
      <c r="AP39" t="s">
        <v>66</v>
      </c>
    </row>
    <row r="40" spans="1:42">
      <c r="A40">
        <v>39</v>
      </c>
      <c r="B40" s="52">
        <v>44526.633136574099</v>
      </c>
      <c r="C40" s="52">
        <v>44526.635925925897</v>
      </c>
      <c r="D40" t="s">
        <v>139</v>
      </c>
      <c r="F40" t="s">
        <v>4</v>
      </c>
      <c r="G40" t="s">
        <v>9</v>
      </c>
      <c r="H40">
        <v>3</v>
      </c>
      <c r="I40">
        <v>4</v>
      </c>
      <c r="J40">
        <v>4</v>
      </c>
      <c r="K40">
        <v>1</v>
      </c>
      <c r="L40">
        <v>4</v>
      </c>
      <c r="M40">
        <v>4</v>
      </c>
      <c r="N40">
        <v>4</v>
      </c>
      <c r="O40">
        <v>1</v>
      </c>
      <c r="P40">
        <v>3</v>
      </c>
      <c r="Q40">
        <v>1</v>
      </c>
      <c r="R40">
        <v>1</v>
      </c>
      <c r="S40">
        <v>4</v>
      </c>
      <c r="T40">
        <v>5</v>
      </c>
      <c r="U40">
        <v>5</v>
      </c>
      <c r="V40">
        <v>5</v>
      </c>
      <c r="W40">
        <v>3</v>
      </c>
      <c r="X40">
        <v>3</v>
      </c>
      <c r="Y40" t="s">
        <v>66</v>
      </c>
      <c r="Z40" t="s">
        <v>140</v>
      </c>
      <c r="AA40" t="s">
        <v>66</v>
      </c>
      <c r="AF40" t="s">
        <v>66</v>
      </c>
      <c r="AK40" t="s">
        <v>66</v>
      </c>
      <c r="AP40" t="s">
        <v>66</v>
      </c>
    </row>
    <row r="41" spans="1:42">
      <c r="A41">
        <v>40</v>
      </c>
      <c r="B41" s="52">
        <v>44526.633391203701</v>
      </c>
      <c r="C41" s="52">
        <v>44526.636099536998</v>
      </c>
      <c r="D41" t="s">
        <v>139</v>
      </c>
      <c r="F41" t="s">
        <v>4</v>
      </c>
      <c r="G41" t="s">
        <v>9</v>
      </c>
      <c r="H41">
        <v>4</v>
      </c>
      <c r="I41">
        <v>4</v>
      </c>
      <c r="J41">
        <v>3</v>
      </c>
      <c r="K41">
        <v>4</v>
      </c>
      <c r="L41">
        <v>5</v>
      </c>
      <c r="M41">
        <v>4</v>
      </c>
      <c r="N41">
        <v>4</v>
      </c>
      <c r="O41">
        <v>5</v>
      </c>
      <c r="P41">
        <v>2</v>
      </c>
      <c r="Q41">
        <v>2</v>
      </c>
      <c r="R41">
        <v>1</v>
      </c>
      <c r="S41">
        <v>4</v>
      </c>
      <c r="T41">
        <v>4</v>
      </c>
      <c r="U41">
        <v>5</v>
      </c>
      <c r="V41">
        <v>5</v>
      </c>
      <c r="W41">
        <v>4</v>
      </c>
      <c r="X41">
        <v>5</v>
      </c>
      <c r="Y41" t="s">
        <v>66</v>
      </c>
      <c r="Z41" t="s">
        <v>140</v>
      </c>
      <c r="AA41" t="s">
        <v>66</v>
      </c>
      <c r="AF41" t="s">
        <v>69</v>
      </c>
      <c r="AG41" t="s">
        <v>72</v>
      </c>
      <c r="AH41" t="s">
        <v>65</v>
      </c>
      <c r="AI41" t="s">
        <v>65</v>
      </c>
      <c r="AK41" t="s">
        <v>66</v>
      </c>
      <c r="AP41" t="s">
        <v>66</v>
      </c>
    </row>
    <row r="42" spans="1:42">
      <c r="A42">
        <v>41</v>
      </c>
      <c r="B42" s="52">
        <v>44526.6335300926</v>
      </c>
      <c r="C42" s="52">
        <v>44526.636168981502</v>
      </c>
      <c r="D42" t="s">
        <v>139</v>
      </c>
      <c r="F42" t="s">
        <v>4</v>
      </c>
      <c r="G42" t="s">
        <v>9</v>
      </c>
      <c r="H42">
        <v>4</v>
      </c>
      <c r="I42">
        <v>4</v>
      </c>
      <c r="J42">
        <v>4</v>
      </c>
      <c r="K42">
        <v>4</v>
      </c>
      <c r="L42">
        <v>4</v>
      </c>
      <c r="M42">
        <v>4</v>
      </c>
      <c r="N42">
        <v>4</v>
      </c>
      <c r="O42">
        <v>3</v>
      </c>
      <c r="P42">
        <v>4</v>
      </c>
      <c r="Q42">
        <v>4</v>
      </c>
      <c r="R42">
        <v>4</v>
      </c>
      <c r="S42">
        <v>4</v>
      </c>
      <c r="T42">
        <v>4</v>
      </c>
      <c r="U42">
        <v>3</v>
      </c>
      <c r="V42">
        <v>3</v>
      </c>
      <c r="W42">
        <v>3</v>
      </c>
      <c r="X42">
        <v>2</v>
      </c>
      <c r="Y42" t="s">
        <v>66</v>
      </c>
      <c r="Z42" t="s">
        <v>140</v>
      </c>
      <c r="AA42" t="s">
        <v>69</v>
      </c>
      <c r="AB42" t="s">
        <v>72</v>
      </c>
      <c r="AC42" t="s">
        <v>65</v>
      </c>
      <c r="AD42" t="s">
        <v>65</v>
      </c>
      <c r="AF42" t="s">
        <v>66</v>
      </c>
      <c r="AK42" t="s">
        <v>66</v>
      </c>
      <c r="AP42" t="s">
        <v>66</v>
      </c>
    </row>
    <row r="43" spans="1:42">
      <c r="A43">
        <v>42</v>
      </c>
      <c r="B43" s="52">
        <v>44526.633090277799</v>
      </c>
      <c r="C43" s="52">
        <v>44526.636215277802</v>
      </c>
      <c r="D43" t="s">
        <v>139</v>
      </c>
      <c r="F43" t="s">
        <v>3</v>
      </c>
      <c r="G43" t="s">
        <v>9</v>
      </c>
      <c r="H43">
        <v>4</v>
      </c>
      <c r="I43">
        <v>5</v>
      </c>
      <c r="J43">
        <v>3</v>
      </c>
      <c r="K43">
        <v>2</v>
      </c>
      <c r="L43">
        <v>5</v>
      </c>
      <c r="M43">
        <v>5</v>
      </c>
      <c r="N43">
        <v>4</v>
      </c>
      <c r="O43">
        <v>1</v>
      </c>
      <c r="P43">
        <v>4</v>
      </c>
      <c r="Q43">
        <v>4</v>
      </c>
      <c r="R43">
        <v>4</v>
      </c>
      <c r="S43">
        <v>4</v>
      </c>
      <c r="T43">
        <v>5</v>
      </c>
      <c r="U43">
        <v>3</v>
      </c>
      <c r="V43">
        <v>3</v>
      </c>
      <c r="W43">
        <v>3</v>
      </c>
      <c r="X43">
        <v>5</v>
      </c>
      <c r="Y43" t="s">
        <v>66</v>
      </c>
      <c r="Z43" t="s">
        <v>140</v>
      </c>
      <c r="AA43" t="s">
        <v>66</v>
      </c>
      <c r="AF43" t="s">
        <v>66</v>
      </c>
      <c r="AK43" t="s">
        <v>66</v>
      </c>
      <c r="AP43" t="s">
        <v>66</v>
      </c>
    </row>
    <row r="44" spans="1:42">
      <c r="A44">
        <v>43</v>
      </c>
      <c r="B44" s="52">
        <v>44526.633726851796</v>
      </c>
      <c r="C44" s="52">
        <v>44526.636284722197</v>
      </c>
      <c r="D44" t="s">
        <v>139</v>
      </c>
      <c r="F44" t="s">
        <v>4</v>
      </c>
      <c r="G44" t="s">
        <v>9</v>
      </c>
      <c r="H44">
        <v>4</v>
      </c>
      <c r="I44">
        <v>4</v>
      </c>
      <c r="J44">
        <v>4</v>
      </c>
      <c r="K44">
        <v>2</v>
      </c>
      <c r="L44">
        <v>4</v>
      </c>
      <c r="M44">
        <v>4</v>
      </c>
      <c r="N44">
        <v>4</v>
      </c>
      <c r="O44">
        <v>2</v>
      </c>
      <c r="P44">
        <v>3</v>
      </c>
      <c r="Q44">
        <v>4</v>
      </c>
      <c r="R44">
        <v>2</v>
      </c>
      <c r="S44">
        <v>4</v>
      </c>
      <c r="T44">
        <v>4</v>
      </c>
      <c r="U44">
        <v>4</v>
      </c>
      <c r="V44">
        <v>3</v>
      </c>
      <c r="W44">
        <v>4</v>
      </c>
      <c r="X44">
        <v>5</v>
      </c>
      <c r="Y44" t="s">
        <v>66</v>
      </c>
      <c r="Z44" t="s">
        <v>140</v>
      </c>
      <c r="AA44" t="s">
        <v>66</v>
      </c>
      <c r="AF44" t="s">
        <v>66</v>
      </c>
      <c r="AK44" t="s">
        <v>66</v>
      </c>
      <c r="AP44" t="s">
        <v>66</v>
      </c>
    </row>
    <row r="45" spans="1:42">
      <c r="A45">
        <v>44</v>
      </c>
      <c r="B45" s="52">
        <v>44526.634594907402</v>
      </c>
      <c r="C45" s="52">
        <v>44526.636296296303</v>
      </c>
      <c r="D45" t="s">
        <v>139</v>
      </c>
      <c r="F45" t="s">
        <v>3</v>
      </c>
      <c r="G45" t="s">
        <v>9</v>
      </c>
      <c r="H45">
        <v>4</v>
      </c>
      <c r="I45">
        <v>5</v>
      </c>
      <c r="J45">
        <v>4</v>
      </c>
      <c r="K45">
        <v>4</v>
      </c>
      <c r="L45">
        <v>4</v>
      </c>
      <c r="M45">
        <v>4</v>
      </c>
      <c r="N45">
        <v>4</v>
      </c>
      <c r="O45">
        <v>4</v>
      </c>
      <c r="P45">
        <v>4</v>
      </c>
      <c r="Q45">
        <v>4</v>
      </c>
      <c r="R45">
        <v>4</v>
      </c>
      <c r="S45">
        <v>4</v>
      </c>
      <c r="T45">
        <v>4</v>
      </c>
      <c r="U45">
        <v>4</v>
      </c>
      <c r="V45">
        <v>2</v>
      </c>
      <c r="W45">
        <v>3</v>
      </c>
      <c r="X45">
        <v>1</v>
      </c>
      <c r="Y45" t="s">
        <v>66</v>
      </c>
      <c r="Z45" t="s">
        <v>151</v>
      </c>
      <c r="AA45" t="s">
        <v>66</v>
      </c>
      <c r="AF45" t="s">
        <v>66</v>
      </c>
      <c r="AK45" t="s">
        <v>66</v>
      </c>
      <c r="AP45" t="s">
        <v>66</v>
      </c>
    </row>
    <row r="46" spans="1:42">
      <c r="A46">
        <v>45</v>
      </c>
      <c r="B46" s="52">
        <v>44526.633136574099</v>
      </c>
      <c r="C46" s="52">
        <v>44526.636388888903</v>
      </c>
      <c r="D46" t="s">
        <v>139</v>
      </c>
      <c r="F46" t="s">
        <v>4</v>
      </c>
      <c r="G46" t="s">
        <v>9</v>
      </c>
      <c r="H46">
        <v>3</v>
      </c>
      <c r="I46">
        <v>5</v>
      </c>
      <c r="J46">
        <v>3</v>
      </c>
      <c r="K46">
        <v>2</v>
      </c>
      <c r="L46">
        <v>4</v>
      </c>
      <c r="M46">
        <v>3</v>
      </c>
      <c r="N46">
        <v>4</v>
      </c>
      <c r="O46">
        <v>1</v>
      </c>
      <c r="P46">
        <v>4</v>
      </c>
      <c r="Q46">
        <v>2</v>
      </c>
      <c r="R46">
        <v>2</v>
      </c>
      <c r="S46">
        <v>5</v>
      </c>
      <c r="T46">
        <v>5</v>
      </c>
      <c r="U46">
        <v>3</v>
      </c>
      <c r="V46">
        <v>4</v>
      </c>
      <c r="W46">
        <v>2</v>
      </c>
      <c r="X46">
        <v>1</v>
      </c>
      <c r="Y46" t="s">
        <v>65</v>
      </c>
      <c r="Z46" t="s">
        <v>142</v>
      </c>
      <c r="AA46" t="s">
        <v>69</v>
      </c>
      <c r="AB46" t="s">
        <v>73</v>
      </c>
      <c r="AC46" t="s">
        <v>66</v>
      </c>
      <c r="AD46" t="s">
        <v>66</v>
      </c>
      <c r="AE46" t="s">
        <v>66</v>
      </c>
      <c r="AF46" t="s">
        <v>66</v>
      </c>
      <c r="AK46" t="s">
        <v>69</v>
      </c>
      <c r="AL46" t="s">
        <v>73</v>
      </c>
      <c r="AM46" t="s">
        <v>66</v>
      </c>
      <c r="AN46" t="s">
        <v>66</v>
      </c>
      <c r="AO46" t="s">
        <v>66</v>
      </c>
      <c r="AP46" t="s">
        <v>66</v>
      </c>
    </row>
    <row r="47" spans="1:42">
      <c r="A47">
        <v>46</v>
      </c>
      <c r="B47" s="52">
        <v>44526.634305555599</v>
      </c>
      <c r="C47" s="52">
        <v>44526.636435185203</v>
      </c>
      <c r="D47" t="s">
        <v>139</v>
      </c>
      <c r="F47" t="s">
        <v>4</v>
      </c>
      <c r="G47" t="s">
        <v>9</v>
      </c>
      <c r="H47">
        <v>4</v>
      </c>
      <c r="I47">
        <v>3</v>
      </c>
      <c r="J47">
        <v>3</v>
      </c>
      <c r="K47">
        <v>3</v>
      </c>
      <c r="L47">
        <v>3</v>
      </c>
      <c r="M47">
        <v>3</v>
      </c>
      <c r="N47">
        <v>3</v>
      </c>
      <c r="O47">
        <v>1</v>
      </c>
      <c r="P47">
        <v>1</v>
      </c>
      <c r="Q47">
        <v>5</v>
      </c>
      <c r="R47">
        <v>3</v>
      </c>
      <c r="S47">
        <v>3</v>
      </c>
      <c r="T47">
        <v>1</v>
      </c>
      <c r="U47">
        <v>5</v>
      </c>
      <c r="V47">
        <v>4</v>
      </c>
      <c r="W47">
        <v>3</v>
      </c>
      <c r="X47">
        <v>3</v>
      </c>
      <c r="Y47" t="s">
        <v>66</v>
      </c>
      <c r="Z47" t="s">
        <v>140</v>
      </c>
      <c r="AA47" t="s">
        <v>66</v>
      </c>
      <c r="AF47" t="s">
        <v>66</v>
      </c>
      <c r="AK47" t="s">
        <v>66</v>
      </c>
      <c r="AP47" t="s">
        <v>66</v>
      </c>
    </row>
    <row r="48" spans="1:42">
      <c r="A48">
        <v>47</v>
      </c>
      <c r="B48" s="52">
        <v>44526.6332638889</v>
      </c>
      <c r="C48" s="52">
        <v>44526.636446759301</v>
      </c>
      <c r="D48" t="s">
        <v>139</v>
      </c>
      <c r="F48" t="s">
        <v>4</v>
      </c>
      <c r="G48" t="s">
        <v>8</v>
      </c>
      <c r="H48">
        <v>3</v>
      </c>
      <c r="I48">
        <v>4</v>
      </c>
      <c r="J48">
        <v>2</v>
      </c>
      <c r="K48">
        <v>1</v>
      </c>
      <c r="L48">
        <v>5</v>
      </c>
      <c r="M48">
        <v>4</v>
      </c>
      <c r="N48">
        <v>5</v>
      </c>
      <c r="O48">
        <v>5</v>
      </c>
      <c r="P48">
        <v>1</v>
      </c>
      <c r="Q48">
        <v>1</v>
      </c>
      <c r="R48">
        <v>1</v>
      </c>
      <c r="S48">
        <v>5</v>
      </c>
      <c r="T48">
        <v>4</v>
      </c>
      <c r="U48">
        <v>4</v>
      </c>
      <c r="V48">
        <v>5</v>
      </c>
      <c r="W48">
        <v>2</v>
      </c>
      <c r="X48">
        <v>5</v>
      </c>
      <c r="Y48" t="s">
        <v>65</v>
      </c>
      <c r="Z48" t="s">
        <v>158</v>
      </c>
      <c r="AA48" t="s">
        <v>66</v>
      </c>
      <c r="AF48" t="s">
        <v>66</v>
      </c>
      <c r="AK48" t="s">
        <v>66</v>
      </c>
      <c r="AP48" t="s">
        <v>66</v>
      </c>
    </row>
    <row r="49" spans="1:45">
      <c r="A49">
        <v>48</v>
      </c>
      <c r="B49" s="52">
        <v>44526.633101851803</v>
      </c>
      <c r="C49" s="52">
        <v>44526.636469907397</v>
      </c>
      <c r="D49" t="s">
        <v>139</v>
      </c>
      <c r="F49" t="s">
        <v>3</v>
      </c>
      <c r="G49" t="s">
        <v>9</v>
      </c>
      <c r="H49">
        <v>3</v>
      </c>
      <c r="I49">
        <v>5</v>
      </c>
      <c r="J49">
        <v>4</v>
      </c>
      <c r="K49">
        <v>4</v>
      </c>
      <c r="L49">
        <v>5</v>
      </c>
      <c r="M49">
        <v>5</v>
      </c>
      <c r="N49">
        <v>5</v>
      </c>
      <c r="O49">
        <v>1</v>
      </c>
      <c r="P49">
        <v>3</v>
      </c>
      <c r="Q49">
        <v>4</v>
      </c>
      <c r="R49">
        <v>3</v>
      </c>
      <c r="S49">
        <v>3</v>
      </c>
      <c r="T49">
        <v>4</v>
      </c>
      <c r="U49">
        <v>4</v>
      </c>
      <c r="V49">
        <v>3</v>
      </c>
      <c r="W49">
        <v>3</v>
      </c>
      <c r="X49">
        <v>5</v>
      </c>
      <c r="Y49" t="s">
        <v>66</v>
      </c>
      <c r="Z49" t="s">
        <v>140</v>
      </c>
      <c r="AA49" t="s">
        <v>66</v>
      </c>
      <c r="AF49" t="s">
        <v>66</v>
      </c>
      <c r="AK49" t="s">
        <v>66</v>
      </c>
      <c r="AP49" t="s">
        <v>66</v>
      </c>
    </row>
    <row r="50" spans="1:45">
      <c r="A50">
        <v>49</v>
      </c>
      <c r="B50" s="52">
        <v>44526.6334837963</v>
      </c>
      <c r="C50" s="52">
        <v>44526.636469907397</v>
      </c>
      <c r="D50" t="s">
        <v>139</v>
      </c>
      <c r="F50" t="s">
        <v>4</v>
      </c>
      <c r="G50" t="s">
        <v>9</v>
      </c>
      <c r="H50">
        <v>5</v>
      </c>
      <c r="I50">
        <v>5</v>
      </c>
      <c r="J50">
        <v>4</v>
      </c>
      <c r="K50">
        <v>4</v>
      </c>
      <c r="L50">
        <v>5</v>
      </c>
      <c r="M50">
        <v>5</v>
      </c>
      <c r="N50">
        <v>5</v>
      </c>
      <c r="O50">
        <v>1</v>
      </c>
      <c r="P50">
        <v>5</v>
      </c>
      <c r="Q50">
        <v>5</v>
      </c>
      <c r="R50">
        <v>5</v>
      </c>
      <c r="S50">
        <v>4</v>
      </c>
      <c r="T50">
        <v>5</v>
      </c>
      <c r="U50">
        <v>1</v>
      </c>
      <c r="V50">
        <v>2</v>
      </c>
      <c r="W50">
        <v>3</v>
      </c>
      <c r="X50">
        <v>1</v>
      </c>
      <c r="Y50" t="s">
        <v>66</v>
      </c>
      <c r="Z50" t="s">
        <v>140</v>
      </c>
      <c r="AA50" t="s">
        <v>66</v>
      </c>
      <c r="AF50" t="s">
        <v>66</v>
      </c>
      <c r="AK50" t="s">
        <v>66</v>
      </c>
      <c r="AP50" t="s">
        <v>66</v>
      </c>
    </row>
    <row r="51" spans="1:45">
      <c r="A51">
        <v>50</v>
      </c>
      <c r="B51" s="52">
        <v>44526.6337152778</v>
      </c>
      <c r="C51" s="52">
        <v>44526.636481481502</v>
      </c>
      <c r="D51" t="s">
        <v>139</v>
      </c>
      <c r="F51" t="s">
        <v>4</v>
      </c>
      <c r="G51" t="s">
        <v>9</v>
      </c>
      <c r="H51">
        <v>5</v>
      </c>
      <c r="I51">
        <v>4</v>
      </c>
      <c r="J51">
        <v>4</v>
      </c>
      <c r="K51">
        <v>3</v>
      </c>
      <c r="L51">
        <v>5</v>
      </c>
      <c r="M51">
        <v>5</v>
      </c>
      <c r="N51">
        <v>3</v>
      </c>
      <c r="O51">
        <v>5</v>
      </c>
      <c r="P51">
        <v>4</v>
      </c>
      <c r="Q51">
        <v>4</v>
      </c>
      <c r="R51">
        <v>4</v>
      </c>
      <c r="S51">
        <v>5</v>
      </c>
      <c r="T51">
        <v>5</v>
      </c>
      <c r="U51">
        <v>5</v>
      </c>
      <c r="V51">
        <v>5</v>
      </c>
      <c r="W51">
        <v>4</v>
      </c>
      <c r="X51">
        <v>5</v>
      </c>
      <c r="Y51" t="s">
        <v>66</v>
      </c>
      <c r="Z51" t="s">
        <v>140</v>
      </c>
      <c r="AA51" t="s">
        <v>66</v>
      </c>
      <c r="AF51" t="s">
        <v>66</v>
      </c>
      <c r="AK51" t="s">
        <v>66</v>
      </c>
      <c r="AP51" t="s">
        <v>66</v>
      </c>
    </row>
    <row r="52" spans="1:45">
      <c r="A52">
        <v>51</v>
      </c>
      <c r="B52" s="52">
        <v>44526.633148148103</v>
      </c>
      <c r="C52" s="52">
        <v>44526.636493055601</v>
      </c>
      <c r="D52" t="s">
        <v>139</v>
      </c>
      <c r="F52" t="s">
        <v>4</v>
      </c>
      <c r="G52" t="s">
        <v>7</v>
      </c>
      <c r="H52">
        <v>5</v>
      </c>
      <c r="I52">
        <v>5</v>
      </c>
      <c r="J52">
        <v>5</v>
      </c>
      <c r="K52">
        <v>3</v>
      </c>
      <c r="L52">
        <v>5</v>
      </c>
      <c r="M52">
        <v>5</v>
      </c>
      <c r="N52">
        <v>5</v>
      </c>
      <c r="O52">
        <v>1</v>
      </c>
      <c r="P52">
        <v>2</v>
      </c>
      <c r="Q52">
        <v>2</v>
      </c>
      <c r="R52">
        <v>5</v>
      </c>
      <c r="S52">
        <v>5</v>
      </c>
      <c r="T52">
        <v>5</v>
      </c>
      <c r="U52">
        <v>3</v>
      </c>
      <c r="V52">
        <v>4</v>
      </c>
      <c r="W52">
        <v>4</v>
      </c>
      <c r="X52">
        <v>5</v>
      </c>
      <c r="Y52" t="s">
        <v>66</v>
      </c>
      <c r="Z52" t="s">
        <v>149</v>
      </c>
      <c r="AA52" t="s">
        <v>66</v>
      </c>
      <c r="AF52" t="s">
        <v>66</v>
      </c>
      <c r="AK52" t="s">
        <v>66</v>
      </c>
      <c r="AP52" t="s">
        <v>66</v>
      </c>
    </row>
    <row r="53" spans="1:45">
      <c r="A53">
        <v>52</v>
      </c>
      <c r="B53" s="52">
        <v>44526.634398148097</v>
      </c>
      <c r="C53" s="52">
        <v>44526.636504629598</v>
      </c>
      <c r="D53" t="s">
        <v>139</v>
      </c>
      <c r="F53" t="s">
        <v>4</v>
      </c>
      <c r="G53" t="s">
        <v>8</v>
      </c>
      <c r="H53">
        <v>4</v>
      </c>
      <c r="I53">
        <v>5</v>
      </c>
      <c r="J53">
        <v>5</v>
      </c>
      <c r="K53">
        <v>4</v>
      </c>
      <c r="L53">
        <v>5</v>
      </c>
      <c r="M53">
        <v>4</v>
      </c>
      <c r="N53">
        <v>4</v>
      </c>
      <c r="O53">
        <v>4</v>
      </c>
      <c r="P53">
        <v>4</v>
      </c>
      <c r="Q53">
        <v>4</v>
      </c>
      <c r="R53">
        <v>2</v>
      </c>
      <c r="S53">
        <v>4</v>
      </c>
      <c r="T53">
        <v>5</v>
      </c>
      <c r="U53">
        <v>5</v>
      </c>
      <c r="V53">
        <v>5</v>
      </c>
      <c r="W53">
        <v>4</v>
      </c>
      <c r="X53">
        <v>5</v>
      </c>
      <c r="Y53" t="s">
        <v>66</v>
      </c>
      <c r="Z53" t="s">
        <v>140</v>
      </c>
      <c r="AA53" t="s">
        <v>66</v>
      </c>
      <c r="AF53" t="s">
        <v>66</v>
      </c>
      <c r="AK53" t="s">
        <v>66</v>
      </c>
      <c r="AP53" t="s">
        <v>66</v>
      </c>
    </row>
    <row r="54" spans="1:45">
      <c r="A54">
        <v>53</v>
      </c>
      <c r="B54" s="52">
        <v>44526.633472222202</v>
      </c>
      <c r="C54" s="52">
        <v>44526.636539351901</v>
      </c>
      <c r="D54" t="s">
        <v>139</v>
      </c>
      <c r="F54" t="s">
        <v>3</v>
      </c>
      <c r="G54" t="s">
        <v>9</v>
      </c>
      <c r="H54">
        <v>3</v>
      </c>
      <c r="I54">
        <v>5</v>
      </c>
      <c r="J54">
        <v>3</v>
      </c>
      <c r="K54">
        <v>3</v>
      </c>
      <c r="L54">
        <v>4</v>
      </c>
      <c r="M54">
        <v>5</v>
      </c>
      <c r="N54">
        <v>5</v>
      </c>
      <c r="O54">
        <v>2</v>
      </c>
      <c r="P54">
        <v>3</v>
      </c>
      <c r="Q54">
        <v>5</v>
      </c>
      <c r="R54">
        <v>4</v>
      </c>
      <c r="S54">
        <v>5</v>
      </c>
      <c r="T54">
        <v>4</v>
      </c>
      <c r="U54">
        <v>5</v>
      </c>
      <c r="V54">
        <v>5</v>
      </c>
      <c r="W54">
        <v>5</v>
      </c>
      <c r="X54">
        <v>5</v>
      </c>
      <c r="Y54" t="s">
        <v>66</v>
      </c>
      <c r="Z54" t="s">
        <v>140</v>
      </c>
      <c r="AA54" t="s">
        <v>66</v>
      </c>
      <c r="AF54" t="s">
        <v>66</v>
      </c>
      <c r="AK54" t="s">
        <v>66</v>
      </c>
      <c r="AP54" t="s">
        <v>66</v>
      </c>
    </row>
    <row r="55" spans="1:45">
      <c r="A55">
        <v>54</v>
      </c>
      <c r="B55" s="52">
        <v>44526.633587962999</v>
      </c>
      <c r="C55" s="52">
        <v>44526.636550925898</v>
      </c>
      <c r="D55" t="s">
        <v>139</v>
      </c>
      <c r="F55" t="s">
        <v>4</v>
      </c>
      <c r="G55" t="s">
        <v>7</v>
      </c>
      <c r="H55">
        <v>5</v>
      </c>
      <c r="I55">
        <v>5</v>
      </c>
      <c r="J55">
        <v>5</v>
      </c>
      <c r="K55">
        <v>4</v>
      </c>
      <c r="L55">
        <v>5</v>
      </c>
      <c r="M55">
        <v>5</v>
      </c>
      <c r="N55">
        <v>4</v>
      </c>
      <c r="O55">
        <v>4</v>
      </c>
      <c r="P55">
        <v>5</v>
      </c>
      <c r="Q55">
        <v>5</v>
      </c>
      <c r="R55">
        <v>2</v>
      </c>
      <c r="S55">
        <v>5</v>
      </c>
      <c r="T55">
        <v>5</v>
      </c>
      <c r="U55">
        <v>5</v>
      </c>
      <c r="V55">
        <v>5</v>
      </c>
      <c r="W55">
        <v>5</v>
      </c>
      <c r="X55">
        <v>5</v>
      </c>
      <c r="Y55" t="s">
        <v>66</v>
      </c>
      <c r="Z55" t="s">
        <v>159</v>
      </c>
      <c r="AA55" t="s">
        <v>66</v>
      </c>
      <c r="AF55" t="s">
        <v>66</v>
      </c>
      <c r="AK55" t="s">
        <v>66</v>
      </c>
      <c r="AP55" t="s">
        <v>66</v>
      </c>
    </row>
    <row r="56" spans="1:45">
      <c r="A56">
        <v>55</v>
      </c>
      <c r="B56" s="52">
        <v>44526.633055555598</v>
      </c>
      <c r="C56" s="52">
        <v>44526.636597222197</v>
      </c>
      <c r="D56" t="s">
        <v>139</v>
      </c>
      <c r="F56" t="s">
        <v>4</v>
      </c>
      <c r="G56" t="s">
        <v>9</v>
      </c>
      <c r="H56">
        <v>2</v>
      </c>
      <c r="I56">
        <v>2</v>
      </c>
      <c r="J56">
        <v>2</v>
      </c>
      <c r="K56">
        <v>4</v>
      </c>
      <c r="L56">
        <v>3</v>
      </c>
      <c r="M56">
        <v>4</v>
      </c>
      <c r="N56">
        <v>4</v>
      </c>
      <c r="O56">
        <v>4</v>
      </c>
      <c r="P56">
        <v>4</v>
      </c>
      <c r="Q56">
        <v>4</v>
      </c>
      <c r="R56">
        <v>3</v>
      </c>
      <c r="S56">
        <v>4</v>
      </c>
      <c r="T56">
        <v>5</v>
      </c>
      <c r="U56">
        <v>3</v>
      </c>
      <c r="V56">
        <v>5</v>
      </c>
      <c r="W56">
        <v>4</v>
      </c>
      <c r="X56">
        <v>5</v>
      </c>
      <c r="Y56" t="s">
        <v>66</v>
      </c>
      <c r="Z56" t="s">
        <v>140</v>
      </c>
      <c r="AA56" t="s">
        <v>66</v>
      </c>
      <c r="AF56" t="s">
        <v>66</v>
      </c>
      <c r="AK56" t="s">
        <v>66</v>
      </c>
      <c r="AP56" t="s">
        <v>66</v>
      </c>
    </row>
    <row r="57" spans="1:45">
      <c r="A57">
        <v>56</v>
      </c>
      <c r="B57" s="52">
        <v>44526.636423611097</v>
      </c>
      <c r="C57" s="52">
        <v>44526.636631944399</v>
      </c>
      <c r="D57" t="s">
        <v>139</v>
      </c>
      <c r="F57" t="s">
        <v>4</v>
      </c>
      <c r="G57" t="s">
        <v>9</v>
      </c>
      <c r="H57">
        <v>5</v>
      </c>
      <c r="I57">
        <v>3</v>
      </c>
      <c r="J57">
        <v>5</v>
      </c>
      <c r="K57">
        <v>5</v>
      </c>
      <c r="L57">
        <v>5</v>
      </c>
      <c r="M57">
        <v>5</v>
      </c>
      <c r="N57">
        <v>5</v>
      </c>
      <c r="O57">
        <v>5</v>
      </c>
      <c r="P57">
        <v>5</v>
      </c>
      <c r="Q57">
        <v>5</v>
      </c>
      <c r="R57">
        <v>5</v>
      </c>
      <c r="S57">
        <v>5</v>
      </c>
      <c r="T57">
        <v>5</v>
      </c>
      <c r="U57">
        <v>5</v>
      </c>
      <c r="V57">
        <v>5</v>
      </c>
      <c r="W57">
        <v>5</v>
      </c>
      <c r="X57">
        <v>5</v>
      </c>
      <c r="Y57" t="s">
        <v>66</v>
      </c>
      <c r="Z57" t="s">
        <v>140</v>
      </c>
      <c r="AA57" t="s">
        <v>66</v>
      </c>
      <c r="AF57" t="s">
        <v>66</v>
      </c>
      <c r="AK57" t="s">
        <v>66</v>
      </c>
      <c r="AP57" t="s">
        <v>66</v>
      </c>
    </row>
    <row r="58" spans="1:45">
      <c r="A58">
        <v>57</v>
      </c>
      <c r="B58" s="52">
        <v>44526.633842592601</v>
      </c>
      <c r="C58" s="52">
        <v>44526.636712963002</v>
      </c>
      <c r="D58" t="s">
        <v>139</v>
      </c>
      <c r="F58" t="s">
        <v>4</v>
      </c>
      <c r="G58" t="s">
        <v>9</v>
      </c>
      <c r="H58">
        <v>3</v>
      </c>
      <c r="I58">
        <v>3</v>
      </c>
      <c r="J58">
        <v>3</v>
      </c>
      <c r="K58">
        <v>3</v>
      </c>
      <c r="L58">
        <v>3</v>
      </c>
      <c r="M58">
        <v>3</v>
      </c>
      <c r="N58">
        <v>2</v>
      </c>
      <c r="O58">
        <v>2</v>
      </c>
      <c r="P58">
        <v>3</v>
      </c>
      <c r="Q58">
        <v>3</v>
      </c>
      <c r="R58">
        <v>3</v>
      </c>
      <c r="S58">
        <v>3</v>
      </c>
      <c r="T58">
        <v>3</v>
      </c>
      <c r="U58">
        <v>3</v>
      </c>
      <c r="V58">
        <v>3</v>
      </c>
      <c r="W58">
        <v>3</v>
      </c>
      <c r="X58">
        <v>3</v>
      </c>
      <c r="Y58" t="s">
        <v>66</v>
      </c>
      <c r="Z58" t="s">
        <v>140</v>
      </c>
      <c r="AA58" t="s">
        <v>66</v>
      </c>
      <c r="AF58" t="s">
        <v>66</v>
      </c>
      <c r="AK58" t="s">
        <v>66</v>
      </c>
      <c r="AP58" t="s">
        <v>66</v>
      </c>
    </row>
    <row r="59" spans="1:45">
      <c r="A59">
        <v>58</v>
      </c>
      <c r="B59" s="52">
        <v>44526.633738425902</v>
      </c>
      <c r="C59" s="52">
        <v>44526.636759259301</v>
      </c>
      <c r="D59" t="s">
        <v>139</v>
      </c>
      <c r="F59" t="s">
        <v>4</v>
      </c>
      <c r="G59" t="s">
        <v>9</v>
      </c>
      <c r="H59">
        <v>3</v>
      </c>
      <c r="I59">
        <v>2</v>
      </c>
      <c r="J59">
        <v>1</v>
      </c>
      <c r="K59">
        <v>2</v>
      </c>
      <c r="L59">
        <v>4</v>
      </c>
      <c r="M59">
        <v>4</v>
      </c>
      <c r="N59">
        <v>4</v>
      </c>
      <c r="O59">
        <v>2</v>
      </c>
      <c r="P59">
        <v>3</v>
      </c>
      <c r="Q59">
        <v>4</v>
      </c>
      <c r="R59">
        <v>2</v>
      </c>
      <c r="S59">
        <v>4</v>
      </c>
      <c r="T59">
        <v>5</v>
      </c>
      <c r="U59">
        <v>3</v>
      </c>
      <c r="V59">
        <v>4</v>
      </c>
      <c r="W59">
        <v>3</v>
      </c>
      <c r="X59">
        <v>5</v>
      </c>
      <c r="Y59" t="s">
        <v>65</v>
      </c>
      <c r="Z59" t="s">
        <v>160</v>
      </c>
      <c r="AA59" t="s">
        <v>66</v>
      </c>
      <c r="AF59" t="s">
        <v>66</v>
      </c>
      <c r="AK59" t="s">
        <v>66</v>
      </c>
      <c r="AP59" t="s">
        <v>66</v>
      </c>
    </row>
    <row r="60" spans="1:45">
      <c r="A60">
        <v>59</v>
      </c>
      <c r="B60" s="52">
        <v>44526.632696759298</v>
      </c>
      <c r="C60" s="52">
        <v>44526.636782407397</v>
      </c>
      <c r="D60" t="s">
        <v>139</v>
      </c>
      <c r="F60" t="s">
        <v>4</v>
      </c>
      <c r="G60" t="s">
        <v>9</v>
      </c>
      <c r="H60">
        <v>5</v>
      </c>
      <c r="I60">
        <v>5</v>
      </c>
      <c r="J60">
        <v>5</v>
      </c>
      <c r="K60">
        <v>3</v>
      </c>
      <c r="L60">
        <v>5</v>
      </c>
      <c r="M60">
        <v>5</v>
      </c>
      <c r="N60">
        <v>5</v>
      </c>
      <c r="O60">
        <v>5</v>
      </c>
      <c r="P60">
        <v>3</v>
      </c>
      <c r="Q60">
        <v>3</v>
      </c>
      <c r="R60">
        <v>1</v>
      </c>
      <c r="S60">
        <v>3</v>
      </c>
      <c r="T60">
        <v>5</v>
      </c>
      <c r="U60">
        <v>3</v>
      </c>
      <c r="V60">
        <v>3</v>
      </c>
      <c r="W60">
        <v>5</v>
      </c>
      <c r="X60">
        <v>5</v>
      </c>
      <c r="Y60" t="s">
        <v>66</v>
      </c>
      <c r="Z60" t="s">
        <v>140</v>
      </c>
      <c r="AA60" t="s">
        <v>66</v>
      </c>
      <c r="AF60" t="s">
        <v>66</v>
      </c>
      <c r="AK60" t="s">
        <v>66</v>
      </c>
      <c r="AP60" t="s">
        <v>66</v>
      </c>
    </row>
    <row r="61" spans="1:45">
      <c r="A61">
        <v>60</v>
      </c>
      <c r="B61" s="52">
        <v>44526.633472222202</v>
      </c>
      <c r="C61" s="52">
        <v>44526.636874999997</v>
      </c>
      <c r="D61" t="s">
        <v>139</v>
      </c>
      <c r="F61" t="s">
        <v>4</v>
      </c>
      <c r="G61" t="s">
        <v>9</v>
      </c>
      <c r="H61">
        <v>3</v>
      </c>
      <c r="I61">
        <v>5</v>
      </c>
      <c r="J61">
        <v>4</v>
      </c>
      <c r="K61">
        <v>5</v>
      </c>
      <c r="L61">
        <v>5</v>
      </c>
      <c r="M61">
        <v>5</v>
      </c>
      <c r="N61">
        <v>5</v>
      </c>
      <c r="O61">
        <v>5</v>
      </c>
      <c r="P61">
        <v>2</v>
      </c>
      <c r="Q61">
        <v>3</v>
      </c>
      <c r="R61">
        <v>1</v>
      </c>
      <c r="S61">
        <v>4</v>
      </c>
      <c r="T61">
        <v>5</v>
      </c>
      <c r="U61">
        <v>5</v>
      </c>
      <c r="V61">
        <v>5</v>
      </c>
      <c r="W61">
        <v>5</v>
      </c>
      <c r="X61">
        <v>5</v>
      </c>
      <c r="Y61" t="s">
        <v>66</v>
      </c>
      <c r="Z61" t="s">
        <v>161</v>
      </c>
      <c r="AA61" t="s">
        <v>66</v>
      </c>
      <c r="AF61" t="s">
        <v>69</v>
      </c>
      <c r="AG61" t="s">
        <v>72</v>
      </c>
      <c r="AH61" t="s">
        <v>65</v>
      </c>
      <c r="AI61" t="s">
        <v>65</v>
      </c>
      <c r="AK61" t="s">
        <v>66</v>
      </c>
      <c r="AP61" t="s">
        <v>66</v>
      </c>
    </row>
    <row r="62" spans="1:45">
      <c r="A62">
        <v>61</v>
      </c>
      <c r="B62" s="52">
        <v>44526.6330787037</v>
      </c>
      <c r="C62" s="52">
        <v>44526.636874999997</v>
      </c>
      <c r="D62" t="s">
        <v>139</v>
      </c>
      <c r="F62" t="s">
        <v>4</v>
      </c>
      <c r="G62" t="s">
        <v>9</v>
      </c>
      <c r="H62">
        <v>4</v>
      </c>
      <c r="I62">
        <v>4</v>
      </c>
      <c r="J62">
        <v>4</v>
      </c>
      <c r="K62">
        <v>3</v>
      </c>
      <c r="L62">
        <v>4</v>
      </c>
      <c r="M62">
        <v>4</v>
      </c>
      <c r="N62">
        <v>4</v>
      </c>
      <c r="O62">
        <v>4</v>
      </c>
      <c r="P62">
        <v>3</v>
      </c>
      <c r="Q62">
        <v>4</v>
      </c>
      <c r="R62">
        <v>4</v>
      </c>
      <c r="S62">
        <v>4</v>
      </c>
      <c r="T62">
        <v>5</v>
      </c>
      <c r="U62">
        <v>4</v>
      </c>
      <c r="V62">
        <v>4</v>
      </c>
      <c r="W62">
        <v>4</v>
      </c>
      <c r="X62">
        <v>5</v>
      </c>
      <c r="Y62" t="s">
        <v>66</v>
      </c>
      <c r="Z62" t="s">
        <v>140</v>
      </c>
      <c r="AA62" t="s">
        <v>66</v>
      </c>
      <c r="AF62" t="s">
        <v>66</v>
      </c>
      <c r="AK62" t="s">
        <v>66</v>
      </c>
      <c r="AP62" t="s">
        <v>66</v>
      </c>
    </row>
    <row r="63" spans="1:45">
      <c r="A63">
        <v>62</v>
      </c>
      <c r="B63" s="52">
        <v>44526.633587962999</v>
      </c>
      <c r="C63" s="52">
        <v>44526.636898148099</v>
      </c>
      <c r="D63" t="s">
        <v>139</v>
      </c>
      <c r="F63" t="s">
        <v>4</v>
      </c>
      <c r="G63" t="s">
        <v>9</v>
      </c>
      <c r="H63">
        <v>5</v>
      </c>
      <c r="I63">
        <v>5</v>
      </c>
      <c r="J63">
        <v>5</v>
      </c>
      <c r="K63">
        <v>4</v>
      </c>
      <c r="L63">
        <v>5</v>
      </c>
      <c r="M63">
        <v>5</v>
      </c>
      <c r="N63">
        <v>5</v>
      </c>
      <c r="O63">
        <v>1</v>
      </c>
      <c r="P63">
        <v>4</v>
      </c>
      <c r="Q63">
        <v>5</v>
      </c>
      <c r="R63">
        <v>3</v>
      </c>
      <c r="S63">
        <v>5</v>
      </c>
      <c r="T63">
        <v>5</v>
      </c>
      <c r="U63">
        <v>2</v>
      </c>
      <c r="V63">
        <v>4</v>
      </c>
      <c r="W63">
        <v>3</v>
      </c>
      <c r="X63">
        <v>1</v>
      </c>
      <c r="Y63" t="s">
        <v>66</v>
      </c>
      <c r="Z63" t="s">
        <v>140</v>
      </c>
      <c r="AA63" t="s">
        <v>66</v>
      </c>
      <c r="AF63" t="s">
        <v>66</v>
      </c>
      <c r="AK63" t="s">
        <v>66</v>
      </c>
      <c r="AP63" t="s">
        <v>69</v>
      </c>
      <c r="AQ63" t="s">
        <v>72</v>
      </c>
      <c r="AR63" t="s">
        <v>66</v>
      </c>
      <c r="AS63" t="s">
        <v>65</v>
      </c>
    </row>
    <row r="64" spans="1:45">
      <c r="A64">
        <v>63</v>
      </c>
      <c r="B64" s="52">
        <v>44526.633449074099</v>
      </c>
      <c r="C64" s="52">
        <v>44526.636921296304</v>
      </c>
      <c r="D64" t="s">
        <v>139</v>
      </c>
      <c r="F64" t="s">
        <v>3</v>
      </c>
      <c r="G64" t="s">
        <v>9</v>
      </c>
      <c r="H64">
        <v>4</v>
      </c>
      <c r="I64">
        <v>4</v>
      </c>
      <c r="J64">
        <v>3</v>
      </c>
      <c r="K64">
        <v>2</v>
      </c>
      <c r="L64">
        <v>4</v>
      </c>
      <c r="M64">
        <v>4</v>
      </c>
      <c r="N64">
        <v>5</v>
      </c>
      <c r="O64">
        <v>2</v>
      </c>
      <c r="P64">
        <v>3</v>
      </c>
      <c r="Q64">
        <v>3</v>
      </c>
      <c r="R64">
        <v>3</v>
      </c>
      <c r="S64">
        <v>3</v>
      </c>
      <c r="T64">
        <v>4</v>
      </c>
      <c r="U64">
        <v>3</v>
      </c>
      <c r="V64">
        <v>4</v>
      </c>
      <c r="W64">
        <v>2</v>
      </c>
      <c r="X64">
        <v>4</v>
      </c>
      <c r="Y64" t="s">
        <v>66</v>
      </c>
      <c r="Z64" t="s">
        <v>140</v>
      </c>
      <c r="AA64" t="s">
        <v>66</v>
      </c>
      <c r="AF64" t="s">
        <v>66</v>
      </c>
      <c r="AK64" t="s">
        <v>66</v>
      </c>
      <c r="AP64" t="s">
        <v>66</v>
      </c>
    </row>
    <row r="65" spans="1:46">
      <c r="A65">
        <v>64</v>
      </c>
      <c r="B65" s="52">
        <v>44526.633344907401</v>
      </c>
      <c r="C65" s="52">
        <v>44526.636979166702</v>
      </c>
      <c r="D65" t="s">
        <v>139</v>
      </c>
      <c r="F65" t="s">
        <v>4</v>
      </c>
      <c r="G65" t="s">
        <v>9</v>
      </c>
      <c r="H65">
        <v>4</v>
      </c>
      <c r="I65">
        <v>5</v>
      </c>
      <c r="J65">
        <v>3</v>
      </c>
      <c r="K65">
        <v>5</v>
      </c>
      <c r="L65">
        <v>5</v>
      </c>
      <c r="M65">
        <v>5</v>
      </c>
      <c r="N65">
        <v>3</v>
      </c>
      <c r="O65">
        <v>2</v>
      </c>
      <c r="P65">
        <v>4</v>
      </c>
      <c r="Q65">
        <v>5</v>
      </c>
      <c r="R65">
        <v>5</v>
      </c>
      <c r="S65">
        <v>5</v>
      </c>
      <c r="T65">
        <v>5</v>
      </c>
      <c r="U65">
        <v>4</v>
      </c>
      <c r="V65">
        <v>1</v>
      </c>
      <c r="W65">
        <v>3</v>
      </c>
      <c r="X65">
        <v>1</v>
      </c>
      <c r="Y65" t="s">
        <v>66</v>
      </c>
      <c r="Z65" t="s">
        <v>140</v>
      </c>
      <c r="AA65" t="s">
        <v>66</v>
      </c>
      <c r="AF65" t="s">
        <v>66</v>
      </c>
      <c r="AK65" t="s">
        <v>66</v>
      </c>
      <c r="AP65" t="s">
        <v>66</v>
      </c>
    </row>
    <row r="66" spans="1:46">
      <c r="A66">
        <v>65</v>
      </c>
      <c r="B66" s="52">
        <v>44526.6343865741</v>
      </c>
      <c r="C66" s="52">
        <v>44526.637025463002</v>
      </c>
      <c r="D66" t="s">
        <v>139</v>
      </c>
      <c r="F66" t="s">
        <v>4</v>
      </c>
      <c r="G66" t="s">
        <v>9</v>
      </c>
      <c r="H66">
        <v>3</v>
      </c>
      <c r="I66">
        <v>4</v>
      </c>
      <c r="J66">
        <v>3</v>
      </c>
      <c r="K66">
        <v>2</v>
      </c>
      <c r="L66">
        <v>4</v>
      </c>
      <c r="M66">
        <v>4</v>
      </c>
      <c r="N66">
        <v>4</v>
      </c>
      <c r="O66">
        <v>5</v>
      </c>
      <c r="P66">
        <v>3</v>
      </c>
      <c r="Q66">
        <v>5</v>
      </c>
      <c r="R66">
        <v>1</v>
      </c>
      <c r="S66">
        <v>4</v>
      </c>
      <c r="T66">
        <v>5</v>
      </c>
      <c r="U66">
        <v>5</v>
      </c>
      <c r="V66">
        <v>5</v>
      </c>
      <c r="W66">
        <v>3</v>
      </c>
      <c r="X66">
        <v>5</v>
      </c>
      <c r="Y66" t="s">
        <v>66</v>
      </c>
      <c r="Z66" t="s">
        <v>140</v>
      </c>
      <c r="AA66" t="s">
        <v>66</v>
      </c>
      <c r="AF66" t="s">
        <v>66</v>
      </c>
      <c r="AK66" t="s">
        <v>66</v>
      </c>
      <c r="AP66" t="s">
        <v>66</v>
      </c>
    </row>
    <row r="67" spans="1:46">
      <c r="A67">
        <v>66</v>
      </c>
      <c r="B67" s="52">
        <v>44526.6340277778</v>
      </c>
      <c r="C67" s="52">
        <v>44526.637025463002</v>
      </c>
      <c r="D67" t="s">
        <v>139</v>
      </c>
      <c r="F67" t="s">
        <v>3</v>
      </c>
      <c r="G67" t="s">
        <v>8</v>
      </c>
      <c r="H67">
        <v>4</v>
      </c>
      <c r="I67">
        <v>4</v>
      </c>
      <c r="J67">
        <v>4</v>
      </c>
      <c r="K67">
        <v>5</v>
      </c>
      <c r="L67">
        <v>5</v>
      </c>
      <c r="M67">
        <v>3</v>
      </c>
      <c r="N67">
        <v>5</v>
      </c>
      <c r="O67">
        <v>1</v>
      </c>
      <c r="P67">
        <v>4</v>
      </c>
      <c r="Q67">
        <v>1</v>
      </c>
      <c r="R67">
        <v>5</v>
      </c>
      <c r="S67">
        <v>3</v>
      </c>
      <c r="T67">
        <v>5</v>
      </c>
      <c r="U67">
        <v>4</v>
      </c>
      <c r="V67">
        <v>1</v>
      </c>
      <c r="W67">
        <v>2</v>
      </c>
      <c r="X67">
        <v>2</v>
      </c>
      <c r="Y67" t="s">
        <v>66</v>
      </c>
      <c r="Z67" t="s">
        <v>162</v>
      </c>
      <c r="AA67" t="s">
        <v>66</v>
      </c>
      <c r="AF67" t="s">
        <v>66</v>
      </c>
      <c r="AK67" t="s">
        <v>66</v>
      </c>
      <c r="AP67" t="s">
        <v>66</v>
      </c>
    </row>
    <row r="68" spans="1:46">
      <c r="A68">
        <v>67</v>
      </c>
      <c r="B68" s="52">
        <v>44526.633379629602</v>
      </c>
      <c r="C68" s="52">
        <v>44526.637141203697</v>
      </c>
      <c r="D68" t="s">
        <v>139</v>
      </c>
      <c r="F68" t="s">
        <v>4</v>
      </c>
      <c r="G68" t="s">
        <v>9</v>
      </c>
      <c r="H68">
        <v>4</v>
      </c>
      <c r="I68">
        <v>5</v>
      </c>
      <c r="J68">
        <v>4</v>
      </c>
      <c r="K68">
        <v>4</v>
      </c>
      <c r="L68">
        <v>4</v>
      </c>
      <c r="M68">
        <v>4</v>
      </c>
      <c r="N68">
        <v>5</v>
      </c>
      <c r="O68">
        <v>1</v>
      </c>
      <c r="P68">
        <v>4</v>
      </c>
      <c r="Q68">
        <v>5</v>
      </c>
      <c r="R68">
        <v>4</v>
      </c>
      <c r="S68">
        <v>5</v>
      </c>
      <c r="T68">
        <v>5</v>
      </c>
      <c r="U68">
        <v>1</v>
      </c>
      <c r="V68">
        <v>5</v>
      </c>
      <c r="W68">
        <v>5</v>
      </c>
      <c r="X68">
        <v>5</v>
      </c>
      <c r="Y68" t="s">
        <v>66</v>
      </c>
      <c r="Z68" t="s">
        <v>163</v>
      </c>
      <c r="AA68" t="s">
        <v>66</v>
      </c>
      <c r="AF68" t="s">
        <v>66</v>
      </c>
      <c r="AK68" t="s">
        <v>66</v>
      </c>
      <c r="AP68" t="s">
        <v>66</v>
      </c>
    </row>
    <row r="69" spans="1:46">
      <c r="A69">
        <v>68</v>
      </c>
      <c r="B69" s="52">
        <v>44526.6346990741</v>
      </c>
      <c r="C69" s="52">
        <v>44526.637152777803</v>
      </c>
      <c r="D69" t="s">
        <v>139</v>
      </c>
      <c r="F69" t="s">
        <v>4</v>
      </c>
      <c r="G69" t="s">
        <v>9</v>
      </c>
      <c r="H69">
        <v>5</v>
      </c>
      <c r="I69">
        <v>4</v>
      </c>
      <c r="J69">
        <v>4</v>
      </c>
      <c r="K69">
        <v>4</v>
      </c>
      <c r="L69">
        <v>5</v>
      </c>
      <c r="M69">
        <v>5</v>
      </c>
      <c r="N69">
        <v>5</v>
      </c>
      <c r="O69">
        <v>2</v>
      </c>
      <c r="P69">
        <v>4</v>
      </c>
      <c r="Q69">
        <v>4</v>
      </c>
      <c r="R69">
        <v>3</v>
      </c>
      <c r="S69">
        <v>1</v>
      </c>
      <c r="T69">
        <v>3</v>
      </c>
      <c r="U69">
        <v>4</v>
      </c>
      <c r="V69">
        <v>4</v>
      </c>
      <c r="W69">
        <v>5</v>
      </c>
      <c r="X69">
        <v>5</v>
      </c>
      <c r="Y69" t="s">
        <v>66</v>
      </c>
      <c r="Z69" t="s">
        <v>140</v>
      </c>
      <c r="AA69" t="s">
        <v>66</v>
      </c>
      <c r="AF69" t="s">
        <v>66</v>
      </c>
      <c r="AK69" t="s">
        <v>66</v>
      </c>
      <c r="AP69" t="s">
        <v>66</v>
      </c>
    </row>
    <row r="70" spans="1:46">
      <c r="A70">
        <v>69</v>
      </c>
      <c r="B70" s="52">
        <v>44526.636168981502</v>
      </c>
      <c r="C70" s="52">
        <v>44526.637280092596</v>
      </c>
      <c r="D70" t="s">
        <v>139</v>
      </c>
      <c r="F70" t="s">
        <v>4</v>
      </c>
      <c r="G70" t="s">
        <v>9</v>
      </c>
      <c r="H70">
        <v>5</v>
      </c>
      <c r="I70">
        <v>5</v>
      </c>
      <c r="J70">
        <v>5</v>
      </c>
      <c r="K70">
        <v>4</v>
      </c>
      <c r="L70">
        <v>5</v>
      </c>
      <c r="M70">
        <v>5</v>
      </c>
      <c r="N70">
        <v>5</v>
      </c>
      <c r="O70">
        <v>5</v>
      </c>
      <c r="P70">
        <v>4</v>
      </c>
      <c r="Q70">
        <v>5</v>
      </c>
      <c r="R70">
        <v>3</v>
      </c>
      <c r="S70">
        <v>4</v>
      </c>
      <c r="T70">
        <v>5</v>
      </c>
      <c r="U70">
        <v>5</v>
      </c>
      <c r="V70">
        <v>5</v>
      </c>
      <c r="W70">
        <v>5</v>
      </c>
      <c r="X70">
        <v>5</v>
      </c>
      <c r="Y70" t="s">
        <v>66</v>
      </c>
      <c r="Z70" t="s">
        <v>140</v>
      </c>
      <c r="AA70" t="s">
        <v>66</v>
      </c>
      <c r="AF70" t="s">
        <v>66</v>
      </c>
      <c r="AK70" t="s">
        <v>66</v>
      </c>
      <c r="AP70" t="s">
        <v>66</v>
      </c>
    </row>
    <row r="71" spans="1:46">
      <c r="A71">
        <v>70</v>
      </c>
      <c r="B71" s="52">
        <v>44526.633032407401</v>
      </c>
      <c r="C71" s="52">
        <v>44526.637337963002</v>
      </c>
      <c r="D71" t="s">
        <v>139</v>
      </c>
      <c r="F71" t="s">
        <v>4</v>
      </c>
      <c r="G71" t="s">
        <v>9</v>
      </c>
      <c r="H71">
        <v>4</v>
      </c>
      <c r="I71">
        <v>5</v>
      </c>
      <c r="J71">
        <v>4</v>
      </c>
      <c r="K71">
        <v>4</v>
      </c>
      <c r="L71">
        <v>3</v>
      </c>
      <c r="M71">
        <v>4</v>
      </c>
      <c r="N71">
        <v>1</v>
      </c>
      <c r="O71">
        <v>1</v>
      </c>
      <c r="P71">
        <v>3</v>
      </c>
      <c r="Q71">
        <v>3</v>
      </c>
      <c r="R71">
        <v>3</v>
      </c>
      <c r="S71">
        <v>2</v>
      </c>
      <c r="T71">
        <v>5</v>
      </c>
      <c r="U71">
        <v>4</v>
      </c>
      <c r="V71">
        <v>2</v>
      </c>
      <c r="W71">
        <v>1</v>
      </c>
      <c r="X71">
        <v>5</v>
      </c>
      <c r="Y71" t="s">
        <v>66</v>
      </c>
      <c r="Z71" t="s">
        <v>140</v>
      </c>
      <c r="AA71" t="s">
        <v>66</v>
      </c>
      <c r="AF71" t="s">
        <v>66</v>
      </c>
      <c r="AK71" t="s">
        <v>66</v>
      </c>
      <c r="AP71" t="s">
        <v>66</v>
      </c>
    </row>
    <row r="72" spans="1:46">
      <c r="A72">
        <v>71</v>
      </c>
      <c r="B72" s="52">
        <v>44526.633379629602</v>
      </c>
      <c r="C72" s="52">
        <v>44526.637384259302</v>
      </c>
      <c r="D72" t="s">
        <v>139</v>
      </c>
      <c r="F72" t="s">
        <v>4</v>
      </c>
      <c r="G72" t="s">
        <v>9</v>
      </c>
      <c r="H72">
        <v>4</v>
      </c>
      <c r="I72">
        <v>5</v>
      </c>
      <c r="J72">
        <v>5</v>
      </c>
      <c r="K72">
        <v>3</v>
      </c>
      <c r="L72">
        <v>5</v>
      </c>
      <c r="M72">
        <v>5</v>
      </c>
      <c r="N72">
        <v>5</v>
      </c>
      <c r="O72">
        <v>5</v>
      </c>
      <c r="P72">
        <v>3</v>
      </c>
      <c r="Q72">
        <v>5</v>
      </c>
      <c r="R72">
        <v>3</v>
      </c>
      <c r="S72">
        <v>5</v>
      </c>
      <c r="T72">
        <v>5</v>
      </c>
      <c r="U72">
        <v>4</v>
      </c>
      <c r="V72">
        <v>2</v>
      </c>
      <c r="W72">
        <v>2</v>
      </c>
      <c r="X72">
        <v>5</v>
      </c>
      <c r="Y72" t="s">
        <v>66</v>
      </c>
      <c r="Z72" t="s">
        <v>140</v>
      </c>
      <c r="AA72" t="s">
        <v>66</v>
      </c>
      <c r="AF72" t="s">
        <v>66</v>
      </c>
      <c r="AK72" t="s">
        <v>66</v>
      </c>
      <c r="AP72" t="s">
        <v>66</v>
      </c>
    </row>
    <row r="73" spans="1:46">
      <c r="A73">
        <v>72</v>
      </c>
      <c r="B73" s="52">
        <v>44526.633599537003</v>
      </c>
      <c r="C73" s="52">
        <v>44526.637604166703</v>
      </c>
      <c r="D73" t="s">
        <v>139</v>
      </c>
      <c r="F73" t="s">
        <v>4</v>
      </c>
      <c r="G73" t="s">
        <v>9</v>
      </c>
      <c r="H73">
        <v>3</v>
      </c>
      <c r="I73">
        <v>5</v>
      </c>
      <c r="J73">
        <v>4</v>
      </c>
      <c r="K73">
        <v>3</v>
      </c>
      <c r="L73">
        <v>5</v>
      </c>
      <c r="M73">
        <v>4</v>
      </c>
      <c r="N73">
        <v>4</v>
      </c>
      <c r="O73">
        <v>5</v>
      </c>
      <c r="P73">
        <v>3</v>
      </c>
      <c r="Q73">
        <v>5</v>
      </c>
      <c r="R73">
        <v>1</v>
      </c>
      <c r="S73">
        <v>5</v>
      </c>
      <c r="T73">
        <v>3</v>
      </c>
      <c r="U73">
        <v>3</v>
      </c>
      <c r="V73">
        <v>5</v>
      </c>
      <c r="W73">
        <v>4</v>
      </c>
      <c r="X73">
        <v>5</v>
      </c>
      <c r="Y73" t="s">
        <v>66</v>
      </c>
      <c r="Z73" t="s">
        <v>140</v>
      </c>
      <c r="AA73" t="s">
        <v>66</v>
      </c>
      <c r="AF73" t="s">
        <v>66</v>
      </c>
      <c r="AK73" t="s">
        <v>66</v>
      </c>
      <c r="AP73" t="s">
        <v>66</v>
      </c>
    </row>
    <row r="74" spans="1:46">
      <c r="A74">
        <v>73</v>
      </c>
      <c r="B74" s="52">
        <v>44526.633148148103</v>
      </c>
      <c r="C74" s="52">
        <v>44526.637615740699</v>
      </c>
      <c r="D74" t="s">
        <v>139</v>
      </c>
      <c r="F74" t="s">
        <v>4</v>
      </c>
      <c r="G74" t="s">
        <v>8</v>
      </c>
      <c r="H74">
        <v>4</v>
      </c>
      <c r="I74">
        <v>5</v>
      </c>
      <c r="J74">
        <v>4</v>
      </c>
      <c r="K74">
        <v>3</v>
      </c>
      <c r="L74">
        <v>5</v>
      </c>
      <c r="M74">
        <v>4</v>
      </c>
      <c r="N74">
        <v>3</v>
      </c>
      <c r="O74">
        <v>4</v>
      </c>
      <c r="P74">
        <v>5</v>
      </c>
      <c r="Q74">
        <v>4</v>
      </c>
      <c r="R74">
        <v>2</v>
      </c>
      <c r="S74">
        <v>4</v>
      </c>
      <c r="T74">
        <v>3</v>
      </c>
      <c r="U74">
        <v>5</v>
      </c>
      <c r="V74">
        <v>5</v>
      </c>
      <c r="W74">
        <v>5</v>
      </c>
      <c r="X74">
        <v>5</v>
      </c>
      <c r="Y74" t="s">
        <v>66</v>
      </c>
      <c r="Z74" t="s">
        <v>140</v>
      </c>
      <c r="AA74" t="s">
        <v>66</v>
      </c>
      <c r="AF74" t="s">
        <v>66</v>
      </c>
      <c r="AK74" t="s">
        <v>66</v>
      </c>
      <c r="AP74" t="s">
        <v>66</v>
      </c>
    </row>
    <row r="75" spans="1:46">
      <c r="A75">
        <v>74</v>
      </c>
      <c r="B75" s="52">
        <v>44526.632893518501</v>
      </c>
      <c r="C75" s="52">
        <v>44526.637743055602</v>
      </c>
      <c r="D75" t="s">
        <v>139</v>
      </c>
      <c r="F75" t="s">
        <v>4</v>
      </c>
      <c r="G75" t="s">
        <v>9</v>
      </c>
      <c r="H75">
        <v>5</v>
      </c>
      <c r="I75">
        <v>5</v>
      </c>
      <c r="J75">
        <v>5</v>
      </c>
      <c r="K75">
        <v>4</v>
      </c>
      <c r="L75">
        <v>4</v>
      </c>
      <c r="M75">
        <v>5</v>
      </c>
      <c r="N75">
        <v>5</v>
      </c>
      <c r="O75">
        <v>2</v>
      </c>
      <c r="P75">
        <v>4</v>
      </c>
      <c r="Q75">
        <v>4</v>
      </c>
      <c r="R75">
        <v>3</v>
      </c>
      <c r="S75">
        <v>5</v>
      </c>
      <c r="T75">
        <v>5</v>
      </c>
      <c r="U75">
        <v>4</v>
      </c>
      <c r="V75">
        <v>5</v>
      </c>
      <c r="W75">
        <v>4</v>
      </c>
      <c r="X75">
        <v>5</v>
      </c>
      <c r="Y75" t="s">
        <v>66</v>
      </c>
      <c r="Z75" t="s">
        <v>140</v>
      </c>
      <c r="AA75" t="s">
        <v>66</v>
      </c>
      <c r="AF75" t="s">
        <v>66</v>
      </c>
      <c r="AK75" t="s">
        <v>66</v>
      </c>
      <c r="AP75" t="s">
        <v>66</v>
      </c>
    </row>
    <row r="76" spans="1:46">
      <c r="A76">
        <v>75</v>
      </c>
      <c r="B76" s="52">
        <v>44526.633333333302</v>
      </c>
      <c r="C76" s="52">
        <v>44526.637777777803</v>
      </c>
      <c r="D76" t="s">
        <v>139</v>
      </c>
      <c r="F76" t="s">
        <v>4</v>
      </c>
      <c r="G76" t="s">
        <v>9</v>
      </c>
      <c r="H76">
        <v>5</v>
      </c>
      <c r="I76">
        <v>5</v>
      </c>
      <c r="J76">
        <v>5</v>
      </c>
      <c r="K76">
        <v>5</v>
      </c>
      <c r="L76">
        <v>3</v>
      </c>
      <c r="M76">
        <v>3</v>
      </c>
      <c r="N76">
        <v>2</v>
      </c>
      <c r="O76">
        <v>1</v>
      </c>
      <c r="P76">
        <v>3</v>
      </c>
      <c r="Q76">
        <v>3</v>
      </c>
      <c r="R76">
        <v>4</v>
      </c>
      <c r="S76">
        <v>2</v>
      </c>
      <c r="T76">
        <v>5</v>
      </c>
      <c r="U76">
        <v>4</v>
      </c>
      <c r="V76">
        <v>2</v>
      </c>
      <c r="W76">
        <v>1</v>
      </c>
      <c r="X76">
        <v>5</v>
      </c>
      <c r="Y76" t="s">
        <v>66</v>
      </c>
      <c r="Z76" t="s">
        <v>164</v>
      </c>
      <c r="AA76" t="s">
        <v>66</v>
      </c>
      <c r="AF76" t="s">
        <v>66</v>
      </c>
      <c r="AK76" t="s">
        <v>66</v>
      </c>
      <c r="AP76" t="s">
        <v>66</v>
      </c>
    </row>
    <row r="77" spans="1:46">
      <c r="A77">
        <v>76</v>
      </c>
      <c r="B77" s="52">
        <v>44526.633692129602</v>
      </c>
      <c r="C77" s="52">
        <v>44526.637824074103</v>
      </c>
      <c r="D77" t="s">
        <v>139</v>
      </c>
      <c r="F77" t="s">
        <v>4</v>
      </c>
      <c r="G77" t="s">
        <v>8</v>
      </c>
      <c r="H77">
        <v>4</v>
      </c>
      <c r="I77">
        <v>5</v>
      </c>
      <c r="J77">
        <v>4</v>
      </c>
      <c r="K77">
        <v>5</v>
      </c>
      <c r="L77">
        <v>4</v>
      </c>
      <c r="M77">
        <v>4</v>
      </c>
      <c r="N77">
        <v>3</v>
      </c>
      <c r="O77">
        <v>3</v>
      </c>
      <c r="P77">
        <v>5</v>
      </c>
      <c r="Q77">
        <v>5</v>
      </c>
      <c r="R77">
        <v>2</v>
      </c>
      <c r="S77">
        <v>5</v>
      </c>
      <c r="T77">
        <v>5</v>
      </c>
      <c r="U77">
        <v>4</v>
      </c>
      <c r="V77">
        <v>5</v>
      </c>
      <c r="W77">
        <v>4</v>
      </c>
      <c r="X77">
        <v>5</v>
      </c>
      <c r="Y77" t="s">
        <v>66</v>
      </c>
      <c r="Z77" t="s">
        <v>140</v>
      </c>
      <c r="AA77" t="s">
        <v>66</v>
      </c>
      <c r="AF77" t="s">
        <v>66</v>
      </c>
      <c r="AK77" t="s">
        <v>66</v>
      </c>
      <c r="AP77" t="s">
        <v>66</v>
      </c>
    </row>
    <row r="78" spans="1:46">
      <c r="A78">
        <v>77</v>
      </c>
      <c r="B78" s="52">
        <v>44526.633738425902</v>
      </c>
      <c r="C78" s="52">
        <v>44526.6378356481</v>
      </c>
      <c r="D78" t="s">
        <v>139</v>
      </c>
      <c r="F78" t="s">
        <v>4</v>
      </c>
      <c r="G78" t="s">
        <v>9</v>
      </c>
      <c r="H78">
        <v>2</v>
      </c>
      <c r="I78">
        <v>3</v>
      </c>
      <c r="J78">
        <v>3</v>
      </c>
      <c r="K78">
        <v>2</v>
      </c>
      <c r="L78">
        <v>3</v>
      </c>
      <c r="M78">
        <v>4</v>
      </c>
      <c r="N78">
        <v>2</v>
      </c>
      <c r="O78">
        <v>1</v>
      </c>
      <c r="P78">
        <v>1</v>
      </c>
      <c r="Q78">
        <v>3</v>
      </c>
      <c r="R78">
        <v>2</v>
      </c>
      <c r="S78">
        <v>2</v>
      </c>
      <c r="T78">
        <v>5</v>
      </c>
      <c r="U78">
        <v>2</v>
      </c>
      <c r="V78">
        <v>1</v>
      </c>
      <c r="W78">
        <v>1</v>
      </c>
      <c r="X78">
        <v>1</v>
      </c>
      <c r="Y78" t="s">
        <v>65</v>
      </c>
      <c r="Z78" t="s">
        <v>165</v>
      </c>
      <c r="AA78" t="s">
        <v>66</v>
      </c>
      <c r="AF78" t="s">
        <v>66</v>
      </c>
      <c r="AK78" t="s">
        <v>66</v>
      </c>
      <c r="AP78" t="s">
        <v>69</v>
      </c>
      <c r="AQ78" t="s">
        <v>72</v>
      </c>
      <c r="AR78" t="s">
        <v>66</v>
      </c>
      <c r="AS78" t="s">
        <v>66</v>
      </c>
      <c r="AT78" t="s">
        <v>66</v>
      </c>
    </row>
    <row r="79" spans="1:46">
      <c r="A79">
        <v>78</v>
      </c>
      <c r="B79" s="52">
        <v>44526.633645833303</v>
      </c>
      <c r="C79" s="52">
        <v>44526.637870370403</v>
      </c>
      <c r="D79" t="s">
        <v>139</v>
      </c>
      <c r="F79" t="s">
        <v>3</v>
      </c>
      <c r="G79" t="s">
        <v>9</v>
      </c>
      <c r="H79">
        <v>5</v>
      </c>
      <c r="I79">
        <v>5</v>
      </c>
      <c r="J79">
        <v>5</v>
      </c>
      <c r="K79">
        <v>1</v>
      </c>
      <c r="L79">
        <v>2</v>
      </c>
      <c r="M79">
        <v>2</v>
      </c>
      <c r="N79">
        <v>5</v>
      </c>
      <c r="O79">
        <v>1</v>
      </c>
      <c r="P79">
        <v>1</v>
      </c>
      <c r="Q79">
        <v>5</v>
      </c>
      <c r="R79">
        <v>1</v>
      </c>
      <c r="S79">
        <v>1</v>
      </c>
      <c r="T79">
        <v>5</v>
      </c>
      <c r="U79">
        <v>1</v>
      </c>
      <c r="V79">
        <v>1</v>
      </c>
      <c r="W79">
        <v>1</v>
      </c>
      <c r="X79">
        <v>1</v>
      </c>
      <c r="Y79" t="s">
        <v>65</v>
      </c>
      <c r="Z79" t="s">
        <v>142</v>
      </c>
      <c r="AA79" t="s">
        <v>66</v>
      </c>
      <c r="AF79" t="s">
        <v>66</v>
      </c>
      <c r="AK79" t="s">
        <v>66</v>
      </c>
      <c r="AP79" t="s">
        <v>66</v>
      </c>
    </row>
    <row r="80" spans="1:46">
      <c r="A80">
        <v>79</v>
      </c>
      <c r="B80" s="52">
        <v>44526.635428240697</v>
      </c>
      <c r="C80" s="52">
        <v>44526.6379282407</v>
      </c>
      <c r="D80" t="s">
        <v>139</v>
      </c>
      <c r="F80" t="s">
        <v>4</v>
      </c>
      <c r="G80" t="s">
        <v>9</v>
      </c>
      <c r="H80">
        <v>4</v>
      </c>
      <c r="I80">
        <v>3</v>
      </c>
      <c r="J80">
        <v>4</v>
      </c>
      <c r="K80">
        <v>4</v>
      </c>
      <c r="L80">
        <v>4</v>
      </c>
      <c r="M80">
        <v>5</v>
      </c>
      <c r="N80">
        <v>4</v>
      </c>
      <c r="O80">
        <v>1</v>
      </c>
      <c r="P80">
        <v>3</v>
      </c>
      <c r="Q80">
        <v>5</v>
      </c>
      <c r="R80">
        <v>4</v>
      </c>
      <c r="S80">
        <v>4</v>
      </c>
      <c r="T80">
        <v>3</v>
      </c>
      <c r="U80">
        <v>1</v>
      </c>
      <c r="V80">
        <v>1</v>
      </c>
      <c r="W80">
        <v>3</v>
      </c>
      <c r="X80">
        <v>1</v>
      </c>
      <c r="Y80" t="s">
        <v>66</v>
      </c>
      <c r="Z80" t="s">
        <v>140</v>
      </c>
      <c r="AA80" t="s">
        <v>66</v>
      </c>
      <c r="AF80" t="s">
        <v>66</v>
      </c>
      <c r="AK80" t="s">
        <v>66</v>
      </c>
      <c r="AP80" t="s">
        <v>66</v>
      </c>
    </row>
    <row r="81" spans="1:46">
      <c r="A81">
        <v>80</v>
      </c>
      <c r="B81" s="52">
        <v>44526.633831018502</v>
      </c>
      <c r="C81" s="52">
        <v>44526.637974537</v>
      </c>
      <c r="D81" t="s">
        <v>139</v>
      </c>
      <c r="F81" t="s">
        <v>4</v>
      </c>
      <c r="G81" t="s">
        <v>7</v>
      </c>
      <c r="H81">
        <v>4</v>
      </c>
      <c r="I81">
        <v>5</v>
      </c>
      <c r="J81">
        <v>4</v>
      </c>
      <c r="K81">
        <v>4</v>
      </c>
      <c r="L81">
        <v>5</v>
      </c>
      <c r="M81">
        <v>4</v>
      </c>
      <c r="N81">
        <v>4</v>
      </c>
      <c r="O81">
        <v>2</v>
      </c>
      <c r="P81">
        <v>4</v>
      </c>
      <c r="Q81">
        <v>4</v>
      </c>
      <c r="R81">
        <v>3</v>
      </c>
      <c r="S81">
        <v>4</v>
      </c>
      <c r="T81">
        <v>5</v>
      </c>
      <c r="U81">
        <v>5</v>
      </c>
      <c r="V81">
        <v>4</v>
      </c>
      <c r="W81">
        <v>4</v>
      </c>
      <c r="X81">
        <v>4</v>
      </c>
      <c r="Y81" t="s">
        <v>66</v>
      </c>
      <c r="Z81" t="s">
        <v>140</v>
      </c>
      <c r="AA81" t="s">
        <v>66</v>
      </c>
      <c r="AF81" t="s">
        <v>66</v>
      </c>
      <c r="AK81" t="s">
        <v>66</v>
      </c>
      <c r="AP81" t="s">
        <v>66</v>
      </c>
    </row>
    <row r="82" spans="1:46">
      <c r="A82">
        <v>81</v>
      </c>
      <c r="B82" s="52">
        <v>44526.6334837963</v>
      </c>
      <c r="C82" s="52">
        <v>44526.638206018499</v>
      </c>
      <c r="D82" t="s">
        <v>139</v>
      </c>
      <c r="F82" t="s">
        <v>3</v>
      </c>
      <c r="G82" t="s">
        <v>9</v>
      </c>
      <c r="H82">
        <v>3</v>
      </c>
      <c r="I82">
        <v>5</v>
      </c>
      <c r="J82">
        <v>5</v>
      </c>
      <c r="K82">
        <v>5</v>
      </c>
      <c r="L82">
        <v>3</v>
      </c>
      <c r="M82">
        <v>3</v>
      </c>
      <c r="N82">
        <v>3</v>
      </c>
      <c r="O82">
        <v>3</v>
      </c>
      <c r="P82">
        <v>2</v>
      </c>
      <c r="Q82">
        <v>3</v>
      </c>
      <c r="R82">
        <v>4</v>
      </c>
      <c r="S82">
        <v>5</v>
      </c>
      <c r="T82">
        <v>5</v>
      </c>
      <c r="U82">
        <v>3</v>
      </c>
      <c r="V82">
        <v>5</v>
      </c>
      <c r="W82">
        <v>2</v>
      </c>
      <c r="X82">
        <v>5</v>
      </c>
      <c r="Y82" t="s">
        <v>66</v>
      </c>
      <c r="Z82" t="s">
        <v>140</v>
      </c>
      <c r="AA82" t="s">
        <v>66</v>
      </c>
      <c r="AF82" t="s">
        <v>66</v>
      </c>
      <c r="AK82" t="s">
        <v>66</v>
      </c>
      <c r="AP82" t="s">
        <v>66</v>
      </c>
    </row>
    <row r="83" spans="1:46">
      <c r="A83">
        <v>82</v>
      </c>
      <c r="B83" s="52">
        <v>44526.635277777801</v>
      </c>
      <c r="C83" s="52">
        <v>44526.638263888897</v>
      </c>
      <c r="D83" t="s">
        <v>139</v>
      </c>
      <c r="F83" t="s">
        <v>4</v>
      </c>
      <c r="G83" t="s">
        <v>8</v>
      </c>
      <c r="H83">
        <v>4</v>
      </c>
      <c r="I83">
        <v>5</v>
      </c>
      <c r="J83">
        <v>4</v>
      </c>
      <c r="K83">
        <v>3</v>
      </c>
      <c r="L83">
        <v>5</v>
      </c>
      <c r="M83">
        <v>5</v>
      </c>
      <c r="N83">
        <v>5</v>
      </c>
      <c r="O83">
        <v>5</v>
      </c>
      <c r="P83">
        <v>3</v>
      </c>
      <c r="Q83">
        <v>5</v>
      </c>
      <c r="R83">
        <v>1</v>
      </c>
      <c r="S83">
        <v>4</v>
      </c>
      <c r="T83">
        <v>5</v>
      </c>
      <c r="U83">
        <v>5</v>
      </c>
      <c r="V83">
        <v>5</v>
      </c>
      <c r="W83">
        <v>3</v>
      </c>
      <c r="X83">
        <v>5</v>
      </c>
      <c r="Y83" t="s">
        <v>66</v>
      </c>
      <c r="Z83" t="s">
        <v>140</v>
      </c>
      <c r="AA83" t="s">
        <v>66</v>
      </c>
      <c r="AF83" t="s">
        <v>66</v>
      </c>
      <c r="AK83" t="s">
        <v>66</v>
      </c>
      <c r="AP83" t="s">
        <v>66</v>
      </c>
    </row>
    <row r="84" spans="1:46">
      <c r="A84">
        <v>83</v>
      </c>
      <c r="B84" s="52">
        <v>44526.633645833303</v>
      </c>
      <c r="C84" s="52">
        <v>44526.638391203698</v>
      </c>
      <c r="D84" t="s">
        <v>139</v>
      </c>
      <c r="F84" t="s">
        <v>4</v>
      </c>
      <c r="G84" t="s">
        <v>8</v>
      </c>
      <c r="H84">
        <v>5</v>
      </c>
      <c r="I84">
        <v>5</v>
      </c>
      <c r="J84">
        <v>5</v>
      </c>
      <c r="K84">
        <v>5</v>
      </c>
      <c r="L84">
        <v>5</v>
      </c>
      <c r="M84">
        <v>5</v>
      </c>
      <c r="N84">
        <v>5</v>
      </c>
      <c r="O84">
        <v>5</v>
      </c>
      <c r="P84">
        <v>5</v>
      </c>
      <c r="Q84">
        <v>5</v>
      </c>
      <c r="R84">
        <v>5</v>
      </c>
      <c r="S84">
        <v>5</v>
      </c>
      <c r="T84">
        <v>5</v>
      </c>
      <c r="U84">
        <v>5</v>
      </c>
      <c r="V84">
        <v>5</v>
      </c>
      <c r="W84">
        <v>5</v>
      </c>
      <c r="X84">
        <v>5</v>
      </c>
      <c r="Y84" t="s">
        <v>66</v>
      </c>
      <c r="Z84" t="s">
        <v>140</v>
      </c>
      <c r="AA84" t="s">
        <v>66</v>
      </c>
      <c r="AF84" t="s">
        <v>66</v>
      </c>
      <c r="AK84" t="s">
        <v>66</v>
      </c>
      <c r="AP84" t="s">
        <v>66</v>
      </c>
    </row>
    <row r="85" spans="1:46">
      <c r="A85">
        <v>84</v>
      </c>
      <c r="B85" s="52">
        <v>44526.633923611102</v>
      </c>
      <c r="C85" s="52">
        <v>44526.638518518499</v>
      </c>
      <c r="D85" t="s">
        <v>139</v>
      </c>
      <c r="F85" t="s">
        <v>4</v>
      </c>
      <c r="G85" t="s">
        <v>8</v>
      </c>
      <c r="H85">
        <v>4</v>
      </c>
      <c r="I85">
        <v>4</v>
      </c>
      <c r="J85">
        <v>4</v>
      </c>
      <c r="K85">
        <v>4</v>
      </c>
      <c r="L85">
        <v>5</v>
      </c>
      <c r="M85">
        <v>4</v>
      </c>
      <c r="N85">
        <v>3</v>
      </c>
      <c r="O85">
        <v>4</v>
      </c>
      <c r="P85">
        <v>5</v>
      </c>
      <c r="Q85">
        <v>4</v>
      </c>
      <c r="R85">
        <v>1</v>
      </c>
      <c r="S85">
        <v>4</v>
      </c>
      <c r="T85">
        <v>5</v>
      </c>
      <c r="U85">
        <v>4</v>
      </c>
      <c r="V85">
        <v>4</v>
      </c>
      <c r="W85">
        <v>4</v>
      </c>
      <c r="X85">
        <v>5</v>
      </c>
      <c r="Y85" t="s">
        <v>66</v>
      </c>
      <c r="Z85" t="s">
        <v>140</v>
      </c>
      <c r="AA85" t="s">
        <v>66</v>
      </c>
      <c r="AF85" t="s">
        <v>66</v>
      </c>
      <c r="AK85" t="s">
        <v>66</v>
      </c>
      <c r="AP85" t="s">
        <v>66</v>
      </c>
    </row>
    <row r="86" spans="1:46">
      <c r="A86">
        <v>85</v>
      </c>
      <c r="B86" s="52">
        <v>44526.636203703703</v>
      </c>
      <c r="C86" s="52">
        <v>44526.638634259303</v>
      </c>
      <c r="D86" t="s">
        <v>139</v>
      </c>
      <c r="F86" t="s">
        <v>4</v>
      </c>
      <c r="G86" t="s">
        <v>9</v>
      </c>
      <c r="H86">
        <v>4</v>
      </c>
      <c r="I86">
        <v>4</v>
      </c>
      <c r="J86">
        <v>4</v>
      </c>
      <c r="K86">
        <v>4</v>
      </c>
      <c r="L86">
        <v>4</v>
      </c>
      <c r="M86">
        <v>4</v>
      </c>
      <c r="N86">
        <v>4</v>
      </c>
      <c r="O86">
        <v>1</v>
      </c>
      <c r="P86">
        <v>3</v>
      </c>
      <c r="Q86">
        <v>5</v>
      </c>
      <c r="R86">
        <v>4</v>
      </c>
      <c r="S86">
        <v>4</v>
      </c>
      <c r="T86">
        <v>5</v>
      </c>
      <c r="U86">
        <v>1</v>
      </c>
      <c r="V86">
        <v>4</v>
      </c>
      <c r="W86">
        <v>1</v>
      </c>
      <c r="X86">
        <v>4</v>
      </c>
      <c r="Y86" t="s">
        <v>65</v>
      </c>
      <c r="Z86" t="s">
        <v>166</v>
      </c>
      <c r="AA86" t="s">
        <v>69</v>
      </c>
      <c r="AB86" t="s">
        <v>73</v>
      </c>
      <c r="AC86" t="s">
        <v>66</v>
      </c>
      <c r="AD86" t="s">
        <v>66</v>
      </c>
      <c r="AE86" t="s">
        <v>66</v>
      </c>
      <c r="AF86" t="s">
        <v>66</v>
      </c>
      <c r="AK86" t="s">
        <v>66</v>
      </c>
      <c r="AP86" t="s">
        <v>66</v>
      </c>
    </row>
    <row r="87" spans="1:46">
      <c r="A87">
        <v>86</v>
      </c>
      <c r="B87" s="52">
        <v>44526.634571759299</v>
      </c>
      <c r="C87" s="52">
        <v>44526.638831018499</v>
      </c>
      <c r="D87" t="s">
        <v>139</v>
      </c>
      <c r="F87" t="s">
        <v>3</v>
      </c>
      <c r="G87" t="s">
        <v>9</v>
      </c>
      <c r="H87">
        <v>3</v>
      </c>
      <c r="I87">
        <v>3</v>
      </c>
      <c r="J87">
        <v>3</v>
      </c>
      <c r="K87">
        <v>3</v>
      </c>
      <c r="L87">
        <v>5</v>
      </c>
      <c r="M87">
        <v>5</v>
      </c>
      <c r="N87">
        <v>5</v>
      </c>
      <c r="O87">
        <v>3</v>
      </c>
      <c r="P87">
        <v>3</v>
      </c>
      <c r="Q87">
        <v>3</v>
      </c>
      <c r="R87">
        <v>3</v>
      </c>
      <c r="S87">
        <v>5</v>
      </c>
      <c r="T87">
        <v>5</v>
      </c>
      <c r="U87">
        <v>3</v>
      </c>
      <c r="V87">
        <v>5</v>
      </c>
      <c r="W87">
        <v>5</v>
      </c>
      <c r="X87">
        <v>5</v>
      </c>
      <c r="Y87" t="s">
        <v>66</v>
      </c>
      <c r="Z87" t="s">
        <v>140</v>
      </c>
      <c r="AA87" t="s">
        <v>66</v>
      </c>
      <c r="AF87" t="s">
        <v>66</v>
      </c>
      <c r="AK87" t="s">
        <v>66</v>
      </c>
      <c r="AP87" t="s">
        <v>66</v>
      </c>
    </row>
    <row r="88" spans="1:46">
      <c r="A88">
        <v>87</v>
      </c>
      <c r="B88" s="52">
        <v>44526.637071759302</v>
      </c>
      <c r="C88" s="52">
        <v>44526.638842592598</v>
      </c>
      <c r="D88" t="s">
        <v>139</v>
      </c>
      <c r="F88" t="s">
        <v>4</v>
      </c>
      <c r="G88" t="s">
        <v>8</v>
      </c>
      <c r="H88">
        <v>3</v>
      </c>
      <c r="I88">
        <v>5</v>
      </c>
      <c r="J88">
        <v>3</v>
      </c>
      <c r="K88">
        <v>2</v>
      </c>
      <c r="L88">
        <v>5</v>
      </c>
      <c r="M88">
        <v>4</v>
      </c>
      <c r="N88">
        <v>3</v>
      </c>
      <c r="O88">
        <v>4</v>
      </c>
      <c r="P88">
        <v>2</v>
      </c>
      <c r="Q88">
        <v>1</v>
      </c>
      <c r="R88">
        <v>1</v>
      </c>
      <c r="S88">
        <v>4</v>
      </c>
      <c r="T88">
        <v>5</v>
      </c>
      <c r="U88">
        <v>4</v>
      </c>
      <c r="V88">
        <v>5</v>
      </c>
      <c r="W88">
        <v>5</v>
      </c>
      <c r="X88">
        <v>5</v>
      </c>
      <c r="Y88" t="s">
        <v>66</v>
      </c>
      <c r="Z88" t="s">
        <v>167</v>
      </c>
      <c r="AA88" t="s">
        <v>66</v>
      </c>
      <c r="AF88" t="s">
        <v>66</v>
      </c>
      <c r="AK88" t="s">
        <v>66</v>
      </c>
      <c r="AP88" t="s">
        <v>66</v>
      </c>
    </row>
    <row r="89" spans="1:46">
      <c r="A89">
        <v>88</v>
      </c>
      <c r="B89" s="52">
        <v>44526.637511574103</v>
      </c>
      <c r="C89" s="52">
        <v>44526.639016203699</v>
      </c>
      <c r="D89" t="s">
        <v>139</v>
      </c>
      <c r="F89" t="s">
        <v>4</v>
      </c>
      <c r="G89" t="s">
        <v>9</v>
      </c>
      <c r="H89">
        <v>4</v>
      </c>
      <c r="I89">
        <v>5</v>
      </c>
      <c r="J89">
        <v>4</v>
      </c>
      <c r="K89">
        <v>3</v>
      </c>
      <c r="L89">
        <v>5</v>
      </c>
      <c r="M89">
        <v>4</v>
      </c>
      <c r="N89">
        <v>5</v>
      </c>
      <c r="O89">
        <v>2</v>
      </c>
      <c r="P89">
        <v>2</v>
      </c>
      <c r="Q89">
        <v>3</v>
      </c>
      <c r="R89">
        <v>1</v>
      </c>
      <c r="S89">
        <v>4</v>
      </c>
      <c r="T89">
        <v>4</v>
      </c>
      <c r="U89">
        <v>3</v>
      </c>
      <c r="V89">
        <v>5</v>
      </c>
      <c r="W89">
        <v>4</v>
      </c>
      <c r="X89">
        <v>5</v>
      </c>
      <c r="Y89" t="s">
        <v>66</v>
      </c>
      <c r="Z89" t="s">
        <v>168</v>
      </c>
      <c r="AA89" t="s">
        <v>66</v>
      </c>
      <c r="AF89" t="s">
        <v>66</v>
      </c>
      <c r="AK89" t="s">
        <v>66</v>
      </c>
      <c r="AP89" t="s">
        <v>66</v>
      </c>
    </row>
    <row r="90" spans="1:46">
      <c r="A90">
        <v>89</v>
      </c>
      <c r="B90" s="52">
        <v>44526.633206018501</v>
      </c>
      <c r="C90" s="52">
        <v>44526.639571759297</v>
      </c>
      <c r="D90" t="s">
        <v>139</v>
      </c>
      <c r="F90" t="s">
        <v>4</v>
      </c>
      <c r="G90" t="s">
        <v>7</v>
      </c>
      <c r="H90">
        <v>4</v>
      </c>
      <c r="I90">
        <v>5</v>
      </c>
      <c r="J90">
        <v>4</v>
      </c>
      <c r="K90">
        <v>4</v>
      </c>
      <c r="L90">
        <v>5</v>
      </c>
      <c r="M90">
        <v>4</v>
      </c>
      <c r="N90">
        <v>4</v>
      </c>
      <c r="O90">
        <v>3</v>
      </c>
      <c r="P90">
        <v>4</v>
      </c>
      <c r="Q90">
        <v>4</v>
      </c>
      <c r="R90">
        <v>4</v>
      </c>
      <c r="S90">
        <v>5</v>
      </c>
      <c r="T90">
        <v>5</v>
      </c>
      <c r="U90">
        <v>3</v>
      </c>
      <c r="V90">
        <v>3</v>
      </c>
      <c r="W90">
        <v>4</v>
      </c>
      <c r="X90">
        <v>5</v>
      </c>
      <c r="Y90" t="s">
        <v>66</v>
      </c>
      <c r="Z90" t="s">
        <v>169</v>
      </c>
      <c r="AA90" t="s">
        <v>66</v>
      </c>
      <c r="AF90" t="s">
        <v>66</v>
      </c>
      <c r="AK90" t="s">
        <v>66</v>
      </c>
      <c r="AP90" t="s">
        <v>66</v>
      </c>
    </row>
    <row r="91" spans="1:46">
      <c r="A91">
        <v>90</v>
      </c>
      <c r="B91" s="52">
        <v>44526.633587962999</v>
      </c>
      <c r="C91" s="52">
        <v>44526.639780092599</v>
      </c>
      <c r="D91" t="s">
        <v>139</v>
      </c>
      <c r="F91" t="s">
        <v>4</v>
      </c>
      <c r="G91" t="s">
        <v>9</v>
      </c>
      <c r="H91">
        <v>4</v>
      </c>
      <c r="I91">
        <v>4</v>
      </c>
      <c r="J91">
        <v>3</v>
      </c>
      <c r="K91">
        <v>4</v>
      </c>
      <c r="L91">
        <v>4</v>
      </c>
      <c r="M91">
        <v>5</v>
      </c>
      <c r="N91">
        <v>4</v>
      </c>
      <c r="O91">
        <v>1</v>
      </c>
      <c r="P91">
        <v>4</v>
      </c>
      <c r="Q91">
        <v>3</v>
      </c>
      <c r="R91">
        <v>2</v>
      </c>
      <c r="S91">
        <v>4</v>
      </c>
      <c r="T91">
        <v>5</v>
      </c>
      <c r="U91">
        <v>4</v>
      </c>
      <c r="V91">
        <v>3</v>
      </c>
      <c r="W91">
        <v>3</v>
      </c>
      <c r="X91">
        <v>5</v>
      </c>
      <c r="Y91" t="s">
        <v>66</v>
      </c>
      <c r="Z91" t="s">
        <v>140</v>
      </c>
      <c r="AA91" t="s">
        <v>66</v>
      </c>
      <c r="AF91" t="s">
        <v>66</v>
      </c>
      <c r="AK91" t="s">
        <v>66</v>
      </c>
      <c r="AP91" t="s">
        <v>66</v>
      </c>
    </row>
    <row r="92" spans="1:46">
      <c r="A92">
        <v>91</v>
      </c>
      <c r="B92" s="52">
        <v>44526.633518518502</v>
      </c>
      <c r="C92" s="52">
        <v>44526.639780092599</v>
      </c>
      <c r="D92" t="s">
        <v>139</v>
      </c>
      <c r="F92" t="s">
        <v>4</v>
      </c>
      <c r="G92" t="s">
        <v>9</v>
      </c>
      <c r="H92">
        <v>3</v>
      </c>
      <c r="I92">
        <v>5</v>
      </c>
      <c r="J92">
        <v>4</v>
      </c>
      <c r="K92">
        <v>4</v>
      </c>
      <c r="L92">
        <v>3</v>
      </c>
      <c r="M92">
        <v>3</v>
      </c>
      <c r="N92">
        <v>5</v>
      </c>
      <c r="O92">
        <v>1</v>
      </c>
      <c r="P92">
        <v>1</v>
      </c>
      <c r="Q92">
        <v>2</v>
      </c>
      <c r="R92">
        <v>1</v>
      </c>
      <c r="S92">
        <v>1</v>
      </c>
      <c r="T92">
        <v>5</v>
      </c>
      <c r="U92">
        <v>3</v>
      </c>
      <c r="V92">
        <v>1</v>
      </c>
      <c r="W92">
        <v>4</v>
      </c>
      <c r="X92">
        <v>4</v>
      </c>
      <c r="Y92" t="s">
        <v>66</v>
      </c>
      <c r="Z92" t="s">
        <v>140</v>
      </c>
      <c r="AA92" t="s">
        <v>66</v>
      </c>
      <c r="AF92" t="s">
        <v>66</v>
      </c>
      <c r="AK92" t="s">
        <v>66</v>
      </c>
      <c r="AP92" t="s">
        <v>66</v>
      </c>
    </row>
    <row r="93" spans="1:46">
      <c r="A93">
        <v>92</v>
      </c>
      <c r="B93" s="52">
        <v>44526.633125</v>
      </c>
      <c r="C93" s="52">
        <v>44526.640243055597</v>
      </c>
      <c r="D93" t="s">
        <v>139</v>
      </c>
      <c r="F93" t="s">
        <v>4</v>
      </c>
      <c r="G93" t="s">
        <v>9</v>
      </c>
      <c r="H93">
        <v>3</v>
      </c>
      <c r="I93">
        <v>3</v>
      </c>
      <c r="J93">
        <v>5</v>
      </c>
      <c r="K93">
        <v>3</v>
      </c>
      <c r="L93">
        <v>1</v>
      </c>
      <c r="M93">
        <v>4</v>
      </c>
      <c r="N93">
        <v>5</v>
      </c>
      <c r="O93">
        <v>1</v>
      </c>
      <c r="P93">
        <v>2</v>
      </c>
      <c r="Q93">
        <v>5</v>
      </c>
      <c r="R93">
        <v>1</v>
      </c>
      <c r="S93">
        <v>4</v>
      </c>
      <c r="T93">
        <v>5</v>
      </c>
      <c r="U93">
        <v>3</v>
      </c>
      <c r="V93">
        <v>2</v>
      </c>
      <c r="W93">
        <v>1</v>
      </c>
      <c r="X93">
        <v>5</v>
      </c>
      <c r="Y93" t="s">
        <v>66</v>
      </c>
      <c r="Z93" t="s">
        <v>170</v>
      </c>
      <c r="AA93" t="s">
        <v>66</v>
      </c>
      <c r="AF93" t="s">
        <v>66</v>
      </c>
      <c r="AK93" t="s">
        <v>66</v>
      </c>
      <c r="AP93" t="s">
        <v>66</v>
      </c>
    </row>
    <row r="94" spans="1:46">
      <c r="A94">
        <v>93</v>
      </c>
      <c r="B94" s="52">
        <v>44526.632962962998</v>
      </c>
      <c r="C94" s="52">
        <v>44526.640324074098</v>
      </c>
      <c r="D94" t="s">
        <v>139</v>
      </c>
      <c r="F94" t="s">
        <v>4</v>
      </c>
      <c r="G94" t="s">
        <v>9</v>
      </c>
      <c r="H94">
        <v>5</v>
      </c>
      <c r="I94">
        <v>4</v>
      </c>
      <c r="J94">
        <v>4</v>
      </c>
      <c r="K94">
        <v>4</v>
      </c>
      <c r="L94">
        <v>4</v>
      </c>
      <c r="M94">
        <v>5</v>
      </c>
      <c r="N94">
        <v>5</v>
      </c>
      <c r="O94">
        <v>1</v>
      </c>
      <c r="P94">
        <v>4</v>
      </c>
      <c r="Q94">
        <v>4</v>
      </c>
      <c r="R94">
        <v>3</v>
      </c>
      <c r="S94">
        <v>5</v>
      </c>
      <c r="T94">
        <v>5</v>
      </c>
      <c r="U94">
        <v>5</v>
      </c>
      <c r="V94">
        <v>3</v>
      </c>
      <c r="W94">
        <v>4</v>
      </c>
      <c r="X94">
        <v>5</v>
      </c>
      <c r="Y94" t="s">
        <v>66</v>
      </c>
      <c r="Z94" t="s">
        <v>140</v>
      </c>
      <c r="AA94" t="s">
        <v>66</v>
      </c>
      <c r="AF94" t="s">
        <v>66</v>
      </c>
      <c r="AK94" t="s">
        <v>66</v>
      </c>
      <c r="AP94" t="s">
        <v>69</v>
      </c>
      <c r="AQ94" t="s">
        <v>72</v>
      </c>
      <c r="AR94" t="s">
        <v>65</v>
      </c>
      <c r="AS94" t="s">
        <v>66</v>
      </c>
      <c r="AT94" t="s">
        <v>66</v>
      </c>
    </row>
    <row r="95" spans="1:46">
      <c r="A95">
        <v>94</v>
      </c>
      <c r="B95" s="52">
        <v>44526.638391203698</v>
      </c>
      <c r="C95" s="52">
        <v>44526.640775462998</v>
      </c>
      <c r="D95" t="s">
        <v>139</v>
      </c>
      <c r="F95" t="s">
        <v>4</v>
      </c>
      <c r="G95" t="s">
        <v>8</v>
      </c>
      <c r="H95">
        <v>5</v>
      </c>
      <c r="I95">
        <v>5</v>
      </c>
      <c r="J95">
        <v>5</v>
      </c>
      <c r="K95">
        <v>5</v>
      </c>
      <c r="L95">
        <v>5</v>
      </c>
      <c r="M95">
        <v>5</v>
      </c>
      <c r="N95">
        <v>5</v>
      </c>
      <c r="O95">
        <v>5</v>
      </c>
      <c r="P95">
        <v>5</v>
      </c>
      <c r="Q95">
        <v>5</v>
      </c>
      <c r="R95">
        <v>1</v>
      </c>
      <c r="S95">
        <v>5</v>
      </c>
      <c r="T95">
        <v>5</v>
      </c>
      <c r="U95">
        <v>5</v>
      </c>
      <c r="V95">
        <v>5</v>
      </c>
      <c r="W95">
        <v>5</v>
      </c>
      <c r="X95">
        <v>1</v>
      </c>
      <c r="Y95" t="s">
        <v>66</v>
      </c>
      <c r="Z95" t="s">
        <v>171</v>
      </c>
      <c r="AA95" t="s">
        <v>66</v>
      </c>
      <c r="AF95" t="s">
        <v>66</v>
      </c>
      <c r="AK95" t="s">
        <v>66</v>
      </c>
      <c r="AP95" t="s">
        <v>66</v>
      </c>
    </row>
    <row r="96" spans="1:46">
      <c r="A96">
        <v>95</v>
      </c>
      <c r="B96" s="52">
        <v>44526.634282407402</v>
      </c>
      <c r="C96" s="52">
        <v>44526.641631944403</v>
      </c>
      <c r="D96" t="s">
        <v>139</v>
      </c>
      <c r="F96" t="s">
        <v>3</v>
      </c>
      <c r="G96" t="s">
        <v>9</v>
      </c>
      <c r="H96">
        <v>4</v>
      </c>
      <c r="I96">
        <v>3</v>
      </c>
      <c r="J96">
        <v>3</v>
      </c>
      <c r="K96">
        <v>4</v>
      </c>
      <c r="L96">
        <v>3</v>
      </c>
      <c r="M96">
        <v>5</v>
      </c>
      <c r="N96">
        <v>5</v>
      </c>
      <c r="O96">
        <v>2</v>
      </c>
      <c r="P96">
        <v>3</v>
      </c>
      <c r="Q96">
        <v>4</v>
      </c>
      <c r="R96">
        <v>4</v>
      </c>
      <c r="S96">
        <v>4</v>
      </c>
      <c r="T96">
        <v>4</v>
      </c>
      <c r="U96">
        <v>5</v>
      </c>
      <c r="V96">
        <v>5</v>
      </c>
      <c r="W96">
        <v>4</v>
      </c>
      <c r="X96">
        <v>5</v>
      </c>
      <c r="Y96" t="s">
        <v>66</v>
      </c>
      <c r="Z96" t="s">
        <v>172</v>
      </c>
      <c r="AA96" t="s">
        <v>66</v>
      </c>
      <c r="AF96" t="s">
        <v>66</v>
      </c>
      <c r="AK96" t="s">
        <v>66</v>
      </c>
      <c r="AP96" t="s">
        <v>66</v>
      </c>
    </row>
    <row r="97" spans="1:42">
      <c r="A97">
        <v>96</v>
      </c>
      <c r="B97" s="52">
        <v>44526.636770833298</v>
      </c>
      <c r="C97" s="52">
        <v>44526.641967592601</v>
      </c>
      <c r="D97" t="s">
        <v>139</v>
      </c>
      <c r="F97" t="s">
        <v>3</v>
      </c>
      <c r="G97" t="s">
        <v>9</v>
      </c>
      <c r="H97">
        <v>3</v>
      </c>
      <c r="I97">
        <v>4</v>
      </c>
      <c r="J97">
        <v>3</v>
      </c>
      <c r="K97">
        <v>3</v>
      </c>
      <c r="L97">
        <v>5</v>
      </c>
      <c r="M97">
        <v>4</v>
      </c>
      <c r="N97">
        <v>5</v>
      </c>
      <c r="O97">
        <v>3</v>
      </c>
      <c r="P97">
        <v>4</v>
      </c>
      <c r="Q97">
        <v>4</v>
      </c>
      <c r="R97">
        <v>3</v>
      </c>
      <c r="S97">
        <v>4</v>
      </c>
      <c r="T97">
        <v>5</v>
      </c>
      <c r="U97">
        <v>2</v>
      </c>
      <c r="V97">
        <v>3</v>
      </c>
      <c r="W97">
        <v>2</v>
      </c>
      <c r="X97">
        <v>5</v>
      </c>
      <c r="Y97" t="s">
        <v>66</v>
      </c>
      <c r="Z97" t="s">
        <v>140</v>
      </c>
      <c r="AA97" t="s">
        <v>66</v>
      </c>
      <c r="AF97" t="s">
        <v>66</v>
      </c>
      <c r="AK97" t="s">
        <v>66</v>
      </c>
      <c r="AP97" t="s">
        <v>66</v>
      </c>
    </row>
    <row r="98" spans="1:42">
      <c r="A98">
        <v>97</v>
      </c>
      <c r="B98" s="52">
        <v>44526.646238425899</v>
      </c>
      <c r="C98" s="52">
        <v>44526.6483912037</v>
      </c>
      <c r="D98" t="s">
        <v>139</v>
      </c>
      <c r="F98" t="s">
        <v>4</v>
      </c>
      <c r="G98" t="s">
        <v>7</v>
      </c>
      <c r="H98">
        <v>5</v>
      </c>
      <c r="I98">
        <v>5</v>
      </c>
      <c r="J98">
        <v>5</v>
      </c>
      <c r="K98">
        <v>5</v>
      </c>
      <c r="L98">
        <v>5</v>
      </c>
      <c r="M98">
        <v>5</v>
      </c>
      <c r="N98">
        <v>5</v>
      </c>
      <c r="O98">
        <v>4</v>
      </c>
      <c r="P98">
        <v>5</v>
      </c>
      <c r="Q98">
        <v>5</v>
      </c>
      <c r="R98">
        <v>2</v>
      </c>
      <c r="S98">
        <v>5</v>
      </c>
      <c r="T98">
        <v>5</v>
      </c>
      <c r="U98">
        <v>5</v>
      </c>
      <c r="V98">
        <v>5</v>
      </c>
      <c r="W98">
        <v>5</v>
      </c>
      <c r="X98">
        <v>5</v>
      </c>
      <c r="Y98" t="s">
        <v>66</v>
      </c>
      <c r="Z98" t="s">
        <v>173</v>
      </c>
      <c r="AA98" t="s">
        <v>66</v>
      </c>
      <c r="AF98" t="s">
        <v>66</v>
      </c>
      <c r="AK98" t="s">
        <v>66</v>
      </c>
      <c r="AP98" t="s">
        <v>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9EC7A-AC5A-4A6E-9C1D-73D578217A0E}">
  <dimension ref="A1:B21"/>
  <sheetViews>
    <sheetView workbookViewId="0">
      <selection activeCell="B30" sqref="B30:B34"/>
    </sheetView>
  </sheetViews>
  <sheetFormatPr baseColWidth="10" defaultColWidth="8.83203125" defaultRowHeight="15"/>
  <cols>
    <col min="1" max="1" width="70.83203125" bestFit="1" customWidth="1"/>
    <col min="2" max="2" width="8" bestFit="1" customWidth="1"/>
  </cols>
  <sheetData>
    <row r="1" spans="1:2">
      <c r="A1" t="s">
        <v>174</v>
      </c>
      <c r="B1" t="s">
        <v>175</v>
      </c>
    </row>
    <row r="2" spans="1:2">
      <c r="A2" t="s">
        <v>176</v>
      </c>
      <c r="B2">
        <v>1</v>
      </c>
    </row>
    <row r="3" spans="1:2">
      <c r="A3" t="s">
        <v>177</v>
      </c>
      <c r="B3">
        <v>1</v>
      </c>
    </row>
    <row r="4" spans="1:2">
      <c r="A4" t="s">
        <v>178</v>
      </c>
      <c r="B4">
        <v>1</v>
      </c>
    </row>
    <row r="5" spans="1:2">
      <c r="A5" t="s">
        <v>179</v>
      </c>
      <c r="B5">
        <v>1</v>
      </c>
    </row>
    <row r="6" spans="1:2">
      <c r="A6" t="s">
        <v>180</v>
      </c>
      <c r="B6">
        <v>1</v>
      </c>
    </row>
    <row r="7" spans="1:2">
      <c r="A7" t="s">
        <v>181</v>
      </c>
      <c r="B7">
        <v>1</v>
      </c>
    </row>
    <row r="8" spans="1:2">
      <c r="A8" t="s">
        <v>182</v>
      </c>
      <c r="B8">
        <v>1</v>
      </c>
    </row>
    <row r="9" spans="1:2">
      <c r="A9" t="s">
        <v>183</v>
      </c>
      <c r="B9">
        <v>1</v>
      </c>
    </row>
    <row r="10" spans="1:2">
      <c r="A10" t="s">
        <v>184</v>
      </c>
      <c r="B10">
        <v>1</v>
      </c>
    </row>
    <row r="11" spans="1:2">
      <c r="A11" t="s">
        <v>185</v>
      </c>
      <c r="B11">
        <v>1</v>
      </c>
    </row>
    <row r="12" spans="1:2">
      <c r="A12" t="s">
        <v>186</v>
      </c>
      <c r="B12">
        <v>1</v>
      </c>
    </row>
    <row r="13" spans="1:2">
      <c r="A13" t="s">
        <v>187</v>
      </c>
      <c r="B13">
        <v>1</v>
      </c>
    </row>
    <row r="14" spans="1:2">
      <c r="A14" t="s">
        <v>186</v>
      </c>
      <c r="B14">
        <v>2</v>
      </c>
    </row>
    <row r="15" spans="1:2">
      <c r="A15" t="s">
        <v>188</v>
      </c>
      <c r="B15">
        <v>2</v>
      </c>
    </row>
    <row r="16" spans="1:2">
      <c r="A16" t="s">
        <v>189</v>
      </c>
      <c r="B16">
        <v>2</v>
      </c>
    </row>
    <row r="17" spans="1:2">
      <c r="A17" t="s">
        <v>190</v>
      </c>
      <c r="B17">
        <v>3</v>
      </c>
    </row>
    <row r="18" spans="1:2">
      <c r="A18" t="s">
        <v>191</v>
      </c>
      <c r="B18">
        <v>3</v>
      </c>
    </row>
    <row r="19" spans="1:2">
      <c r="A19" t="s">
        <v>192</v>
      </c>
      <c r="B19">
        <v>9</v>
      </c>
    </row>
    <row r="20" spans="1:2">
      <c r="A20" t="s">
        <v>193</v>
      </c>
      <c r="B20">
        <v>11</v>
      </c>
    </row>
    <row r="21" spans="1:2">
      <c r="A21" t="s">
        <v>194</v>
      </c>
      <c r="B21">
        <v>65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024DE-B2D6-40C7-8D81-F7709B078B66}">
  <dimension ref="A1:A109"/>
  <sheetViews>
    <sheetView topLeftCell="A66" workbookViewId="0">
      <selection activeCell="B30" sqref="B30:B34"/>
    </sheetView>
  </sheetViews>
  <sheetFormatPr baseColWidth="10" defaultColWidth="8.83203125" defaultRowHeight="15"/>
  <cols>
    <col min="1" max="1" width="106.1640625" bestFit="1" customWidth="1"/>
  </cols>
  <sheetData>
    <row r="1" spans="1:1">
      <c r="A1" t="s">
        <v>174</v>
      </c>
    </row>
    <row r="2" spans="1:1">
      <c r="A2" t="s">
        <v>194</v>
      </c>
    </row>
    <row r="3" spans="1:1">
      <c r="A3" t="s">
        <v>194</v>
      </c>
    </row>
    <row r="4" spans="1:1">
      <c r="A4" t="s">
        <v>195</v>
      </c>
    </row>
    <row r="5" spans="1:1">
      <c r="A5" t="s">
        <v>192</v>
      </c>
    </row>
    <row r="6" spans="1:1">
      <c r="A6" t="s">
        <v>143</v>
      </c>
    </row>
    <row r="7" spans="1:1">
      <c r="A7" t="s">
        <v>194</v>
      </c>
    </row>
    <row r="8" spans="1:1">
      <c r="A8" t="s">
        <v>196</v>
      </c>
    </row>
    <row r="9" spans="1:1">
      <c r="A9" t="s">
        <v>194</v>
      </c>
    </row>
    <row r="10" spans="1:1">
      <c r="A10" t="s">
        <v>192</v>
      </c>
    </row>
    <row r="11" spans="1:1">
      <c r="A11" t="s">
        <v>194</v>
      </c>
    </row>
    <row r="12" spans="1:1">
      <c r="A12" t="s">
        <v>194</v>
      </c>
    </row>
    <row r="13" spans="1:1">
      <c r="A13" t="s">
        <v>194</v>
      </c>
    </row>
    <row r="14" spans="1:1">
      <c r="A14" t="s">
        <v>194</v>
      </c>
    </row>
    <row r="15" spans="1:1">
      <c r="A15" t="s">
        <v>194</v>
      </c>
    </row>
    <row r="16" spans="1:1">
      <c r="A16" t="s">
        <v>188</v>
      </c>
    </row>
    <row r="17" spans="1:1">
      <c r="A17" t="s">
        <v>194</v>
      </c>
    </row>
    <row r="18" spans="1:1">
      <c r="A18" t="s">
        <v>146</v>
      </c>
    </row>
    <row r="19" spans="1:1">
      <c r="A19" t="s">
        <v>146</v>
      </c>
    </row>
    <row r="20" spans="1:1">
      <c r="A20" t="s">
        <v>197</v>
      </c>
    </row>
    <row r="21" spans="1:1">
      <c r="A21" t="s">
        <v>198</v>
      </c>
    </row>
    <row r="22" spans="1:1">
      <c r="A22" t="s">
        <v>194</v>
      </c>
    </row>
    <row r="23" spans="1:1">
      <c r="A23" t="s">
        <v>194</v>
      </c>
    </row>
    <row r="24" spans="1:1">
      <c r="A24" t="s">
        <v>194</v>
      </c>
    </row>
    <row r="25" spans="1:1">
      <c r="A25" t="s">
        <v>189</v>
      </c>
    </row>
    <row r="26" spans="1:1">
      <c r="A26" t="s">
        <v>194</v>
      </c>
    </row>
    <row r="27" spans="1:1">
      <c r="A27" t="s">
        <v>199</v>
      </c>
    </row>
    <row r="28" spans="1:1">
      <c r="A28" t="s">
        <v>194</v>
      </c>
    </row>
    <row r="29" spans="1:1">
      <c r="A29" t="s">
        <v>194</v>
      </c>
    </row>
    <row r="30" spans="1:1">
      <c r="A30" t="s">
        <v>66</v>
      </c>
    </row>
    <row r="31" spans="1:1">
      <c r="A31" t="s">
        <v>192</v>
      </c>
    </row>
    <row r="32" spans="1:1">
      <c r="A32" t="s">
        <v>194</v>
      </c>
    </row>
    <row r="33" spans="1:1">
      <c r="A33" t="s">
        <v>194</v>
      </c>
    </row>
    <row r="34" spans="1:1">
      <c r="A34" t="s">
        <v>192</v>
      </c>
    </row>
    <row r="35" spans="1:1">
      <c r="A35" t="s">
        <v>194</v>
      </c>
    </row>
    <row r="36" spans="1:1">
      <c r="A36" t="s">
        <v>194</v>
      </c>
    </row>
    <row r="37" spans="1:1">
      <c r="A37" t="s">
        <v>200</v>
      </c>
    </row>
    <row r="38" spans="1:1">
      <c r="A38" t="s">
        <v>194</v>
      </c>
    </row>
    <row r="39" spans="1:1">
      <c r="A39" t="s">
        <v>194</v>
      </c>
    </row>
    <row r="40" spans="1:1">
      <c r="A40" t="s">
        <v>194</v>
      </c>
    </row>
    <row r="41" spans="1:1">
      <c r="A41" t="s">
        <v>194</v>
      </c>
    </row>
    <row r="42" spans="1:1">
      <c r="A42" t="s">
        <v>194</v>
      </c>
    </row>
    <row r="43" spans="1:1">
      <c r="A43" t="s">
        <v>194</v>
      </c>
    </row>
    <row r="44" spans="1:1">
      <c r="A44" t="s">
        <v>194</v>
      </c>
    </row>
    <row r="45" spans="1:1">
      <c r="A45" t="s">
        <v>199</v>
      </c>
    </row>
    <row r="46" spans="1:1">
      <c r="A46" t="s">
        <v>192</v>
      </c>
    </row>
    <row r="47" spans="1:1">
      <c r="A47" t="s">
        <v>194</v>
      </c>
    </row>
    <row r="48" spans="1:1">
      <c r="A48" t="s">
        <v>201</v>
      </c>
    </row>
    <row r="49" spans="1:1">
      <c r="A49" t="s">
        <v>194</v>
      </c>
    </row>
    <row r="50" spans="1:1">
      <c r="A50" t="s">
        <v>194</v>
      </c>
    </row>
    <row r="51" spans="1:1">
      <c r="A51" t="s">
        <v>194</v>
      </c>
    </row>
    <row r="52" spans="1:1">
      <c r="A52" t="s">
        <v>198</v>
      </c>
    </row>
    <row r="53" spans="1:1">
      <c r="A53" t="s">
        <v>194</v>
      </c>
    </row>
    <row r="54" spans="1:1">
      <c r="A54" t="s">
        <v>194</v>
      </c>
    </row>
    <row r="55" spans="1:1">
      <c r="A55" t="s">
        <v>192</v>
      </c>
    </row>
    <row r="56" spans="1:1">
      <c r="A56" t="s">
        <v>194</v>
      </c>
    </row>
    <row r="57" spans="1:1">
      <c r="A57" t="s">
        <v>194</v>
      </c>
    </row>
    <row r="58" spans="1:1">
      <c r="A58" t="s">
        <v>194</v>
      </c>
    </row>
    <row r="59" spans="1:1">
      <c r="A59" t="s">
        <v>177</v>
      </c>
    </row>
    <row r="60" spans="1:1">
      <c r="A60" t="s">
        <v>194</v>
      </c>
    </row>
    <row r="61" spans="1:1">
      <c r="A61" t="s">
        <v>178</v>
      </c>
    </row>
    <row r="62" spans="1:1">
      <c r="A62" t="s">
        <v>194</v>
      </c>
    </row>
    <row r="63" spans="1:1">
      <c r="A63" t="s">
        <v>194</v>
      </c>
    </row>
    <row r="64" spans="1:1">
      <c r="A64" t="s">
        <v>194</v>
      </c>
    </row>
    <row r="65" spans="1:1">
      <c r="A65" t="s">
        <v>194</v>
      </c>
    </row>
    <row r="66" spans="1:1">
      <c r="A66" t="s">
        <v>194</v>
      </c>
    </row>
    <row r="67" spans="1:1">
      <c r="A67" t="s">
        <v>179</v>
      </c>
    </row>
    <row r="68" spans="1:1">
      <c r="A68" t="s">
        <v>202</v>
      </c>
    </row>
    <row r="69" spans="1:1">
      <c r="A69" t="s">
        <v>194</v>
      </c>
    </row>
    <row r="70" spans="1:1">
      <c r="A70" t="s">
        <v>194</v>
      </c>
    </row>
    <row r="71" spans="1:1">
      <c r="A71" t="s">
        <v>194</v>
      </c>
    </row>
    <row r="72" spans="1:1">
      <c r="A72" t="s">
        <v>194</v>
      </c>
    </row>
    <row r="73" spans="1:1">
      <c r="A73" t="s">
        <v>194</v>
      </c>
    </row>
    <row r="74" spans="1:1">
      <c r="A74" t="s">
        <v>194</v>
      </c>
    </row>
    <row r="75" spans="1:1">
      <c r="A75" t="s">
        <v>194</v>
      </c>
    </row>
    <row r="76" spans="1:1">
      <c r="A76" t="s">
        <v>181</v>
      </c>
    </row>
    <row r="77" spans="1:1">
      <c r="A77" t="s">
        <v>194</v>
      </c>
    </row>
    <row r="78" spans="1:1">
      <c r="A78" t="s">
        <v>201</v>
      </c>
    </row>
    <row r="79" spans="1:1">
      <c r="A79" t="s">
        <v>192</v>
      </c>
    </row>
    <row r="80" spans="1:1">
      <c r="A80" t="s">
        <v>194</v>
      </c>
    </row>
    <row r="81" spans="1:1">
      <c r="A81" t="s">
        <v>194</v>
      </c>
    </row>
    <row r="82" spans="1:1">
      <c r="A82" t="s">
        <v>194</v>
      </c>
    </row>
    <row r="83" spans="1:1">
      <c r="A83" t="s">
        <v>194</v>
      </c>
    </row>
    <row r="84" spans="1:1">
      <c r="A84" t="s">
        <v>194</v>
      </c>
    </row>
    <row r="85" spans="1:1">
      <c r="A85" t="s">
        <v>194</v>
      </c>
    </row>
    <row r="86" spans="1:1">
      <c r="A86" t="s">
        <v>192</v>
      </c>
    </row>
    <row r="87" spans="1:1">
      <c r="A87" t="s">
        <v>194</v>
      </c>
    </row>
    <row r="88" spans="1:1">
      <c r="A88" t="s">
        <v>193</v>
      </c>
    </row>
    <row r="89" spans="1:1">
      <c r="A89" t="s">
        <v>203</v>
      </c>
    </row>
    <row r="90" spans="1:1">
      <c r="A90" t="s">
        <v>204</v>
      </c>
    </row>
    <row r="91" spans="1:1">
      <c r="A91" t="s">
        <v>194</v>
      </c>
    </row>
    <row r="92" spans="1:1">
      <c r="A92" t="s">
        <v>194</v>
      </c>
    </row>
    <row r="93" spans="1:1">
      <c r="A93" t="s">
        <v>205</v>
      </c>
    </row>
    <row r="94" spans="1:1">
      <c r="A94" t="s">
        <v>194</v>
      </c>
    </row>
    <row r="95" spans="1:1">
      <c r="A95" t="s">
        <v>206</v>
      </c>
    </row>
    <row r="96" spans="1:1">
      <c r="A96" t="s">
        <v>182</v>
      </c>
    </row>
    <row r="97" spans="1:1">
      <c r="A97" t="s">
        <v>194</v>
      </c>
    </row>
    <row r="98" spans="1:1">
      <c r="A98" t="s">
        <v>183</v>
      </c>
    </row>
    <row r="99" spans="1:1">
      <c r="A99" t="s">
        <v>188</v>
      </c>
    </row>
    <row r="100" spans="1:1">
      <c r="A100" t="s">
        <v>207</v>
      </c>
    </row>
    <row r="101" spans="1:1">
      <c r="A101" t="s">
        <v>146</v>
      </c>
    </row>
    <row r="102" spans="1:1">
      <c r="A102" t="s">
        <v>194</v>
      </c>
    </row>
    <row r="103" spans="1:1">
      <c r="A103" t="s">
        <v>208</v>
      </c>
    </row>
    <row r="104" spans="1:1">
      <c r="A104" t="s">
        <v>201</v>
      </c>
    </row>
    <row r="105" spans="1:1">
      <c r="A105" t="s">
        <v>143</v>
      </c>
    </row>
    <row r="106" spans="1:1">
      <c r="A106" t="s">
        <v>192</v>
      </c>
    </row>
    <row r="107" spans="1:1">
      <c r="A107" t="s">
        <v>189</v>
      </c>
    </row>
    <row r="108" spans="1:1">
      <c r="A108" t="s">
        <v>185</v>
      </c>
    </row>
    <row r="109" spans="1:1">
      <c r="A109" t="s">
        <v>209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44389-4485-496B-91B7-2528A1D3005C}">
  <dimension ref="A1:B33"/>
  <sheetViews>
    <sheetView workbookViewId="0">
      <selection activeCell="B30" sqref="B30:B34"/>
    </sheetView>
  </sheetViews>
  <sheetFormatPr baseColWidth="10" defaultColWidth="8.83203125" defaultRowHeight="15"/>
  <cols>
    <col min="1" max="1" width="80.6640625" bestFit="1" customWidth="1"/>
    <col min="2" max="2" width="7.5" bestFit="1" customWidth="1"/>
  </cols>
  <sheetData>
    <row r="1" spans="1:2">
      <c r="A1" t="s">
        <v>140</v>
      </c>
      <c r="B1" t="s">
        <v>175</v>
      </c>
    </row>
    <row r="2" spans="1:2">
      <c r="A2" t="s">
        <v>140</v>
      </c>
      <c r="B2">
        <v>59</v>
      </c>
    </row>
    <row r="3" spans="1:2">
      <c r="A3" t="s">
        <v>141</v>
      </c>
      <c r="B3">
        <v>1</v>
      </c>
    </row>
    <row r="4" spans="1:2">
      <c r="A4" t="s">
        <v>142</v>
      </c>
      <c r="B4">
        <v>4</v>
      </c>
    </row>
    <row r="5" spans="1:2">
      <c r="A5" t="s">
        <v>210</v>
      </c>
      <c r="B5">
        <v>1</v>
      </c>
    </row>
    <row r="6" spans="1:2">
      <c r="A6" t="s">
        <v>144</v>
      </c>
      <c r="B6">
        <v>1</v>
      </c>
    </row>
    <row r="7" spans="1:2">
      <c r="A7" t="s">
        <v>145</v>
      </c>
      <c r="B7">
        <v>1</v>
      </c>
    </row>
    <row r="8" spans="1:2">
      <c r="A8" t="s">
        <v>211</v>
      </c>
      <c r="B8">
        <v>1</v>
      </c>
    </row>
    <row r="9" spans="1:2">
      <c r="A9" t="s">
        <v>212</v>
      </c>
      <c r="B9">
        <v>1</v>
      </c>
    </row>
    <row r="10" spans="1:2">
      <c r="A10" t="s">
        <v>148</v>
      </c>
      <c r="B10">
        <v>1</v>
      </c>
    </row>
    <row r="11" spans="1:2">
      <c r="A11" t="s">
        <v>149</v>
      </c>
      <c r="B11">
        <v>2</v>
      </c>
    </row>
    <row r="12" spans="1:2">
      <c r="A12" t="s">
        <v>150</v>
      </c>
      <c r="B12">
        <v>1</v>
      </c>
    </row>
    <row r="13" spans="1:2">
      <c r="A13" t="s">
        <v>151</v>
      </c>
      <c r="B13">
        <v>2</v>
      </c>
    </row>
    <row r="14" spans="1:2">
      <c r="A14" t="s">
        <v>152</v>
      </c>
      <c r="B14">
        <v>1</v>
      </c>
    </row>
    <row r="15" spans="1:2">
      <c r="A15" t="s">
        <v>153</v>
      </c>
      <c r="B15">
        <v>1</v>
      </c>
    </row>
    <row r="16" spans="1:2">
      <c r="A16" t="s">
        <v>154</v>
      </c>
      <c r="B16">
        <v>1</v>
      </c>
    </row>
    <row r="17" spans="1:2">
      <c r="A17" t="s">
        <v>213</v>
      </c>
      <c r="B17">
        <v>1</v>
      </c>
    </row>
    <row r="18" spans="1:2">
      <c r="A18" t="s">
        <v>157</v>
      </c>
      <c r="B18">
        <v>1</v>
      </c>
    </row>
    <row r="19" spans="1:2">
      <c r="A19" t="s">
        <v>214</v>
      </c>
      <c r="B19">
        <v>1</v>
      </c>
    </row>
    <row r="20" spans="1:2">
      <c r="A20" t="s">
        <v>159</v>
      </c>
      <c r="B20">
        <v>1</v>
      </c>
    </row>
    <row r="21" spans="1:2">
      <c r="A21" t="s">
        <v>160</v>
      </c>
      <c r="B21">
        <v>1</v>
      </c>
    </row>
    <row r="22" spans="1:2">
      <c r="A22" t="s">
        <v>161</v>
      </c>
      <c r="B22">
        <v>1</v>
      </c>
    </row>
    <row r="23" spans="1:2">
      <c r="A23" t="s">
        <v>162</v>
      </c>
      <c r="B23">
        <v>1</v>
      </c>
    </row>
    <row r="24" spans="1:2">
      <c r="A24" t="s">
        <v>163</v>
      </c>
      <c r="B24">
        <v>1</v>
      </c>
    </row>
    <row r="25" spans="1:2">
      <c r="A25" t="s">
        <v>164</v>
      </c>
      <c r="B25">
        <v>1</v>
      </c>
    </row>
    <row r="26" spans="1:2">
      <c r="A26" t="s">
        <v>215</v>
      </c>
      <c r="B26">
        <v>1</v>
      </c>
    </row>
    <row r="27" spans="1:2">
      <c r="A27" t="s">
        <v>216</v>
      </c>
      <c r="B27">
        <v>1</v>
      </c>
    </row>
    <row r="28" spans="1:2">
      <c r="A28" t="s">
        <v>167</v>
      </c>
      <c r="B28">
        <v>1</v>
      </c>
    </row>
    <row r="29" spans="1:2">
      <c r="A29" t="s">
        <v>168</v>
      </c>
      <c r="B29">
        <v>1</v>
      </c>
    </row>
    <row r="30" spans="1:2">
      <c r="A30" t="s">
        <v>169</v>
      </c>
      <c r="B30">
        <v>1</v>
      </c>
    </row>
    <row r="31" spans="1:2">
      <c r="A31" t="s">
        <v>170</v>
      </c>
      <c r="B31">
        <v>1</v>
      </c>
    </row>
    <row r="32" spans="1:2">
      <c r="A32" t="s">
        <v>171</v>
      </c>
      <c r="B32">
        <v>1</v>
      </c>
    </row>
    <row r="33" spans="1:2">
      <c r="A33" t="s">
        <v>172</v>
      </c>
      <c r="B33">
        <v>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743CA-473D-4355-AEC5-829E6C849635}">
  <dimension ref="A1:J27"/>
  <sheetViews>
    <sheetView topLeftCell="A21" workbookViewId="0">
      <selection activeCell="B30" sqref="B30:B34"/>
    </sheetView>
  </sheetViews>
  <sheetFormatPr baseColWidth="10" defaultColWidth="8.83203125" defaultRowHeight="15"/>
  <cols>
    <col min="1" max="1" width="76.1640625" bestFit="1" customWidth="1"/>
    <col min="2" max="9" width="67.6640625" bestFit="1" customWidth="1"/>
    <col min="10" max="10" width="68.6640625" bestFit="1" customWidth="1"/>
  </cols>
  <sheetData>
    <row r="1" spans="1:10">
      <c r="A1" t="s">
        <v>174</v>
      </c>
      <c r="B1" t="s">
        <v>217</v>
      </c>
      <c r="C1" t="s">
        <v>218</v>
      </c>
      <c r="D1" t="s">
        <v>219</v>
      </c>
      <c r="E1" t="s">
        <v>220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</row>
    <row r="2" spans="1:10">
      <c r="A2" t="s">
        <v>192</v>
      </c>
      <c r="B2" t="s">
        <v>190</v>
      </c>
      <c r="C2" t="s">
        <v>191</v>
      </c>
      <c r="D2" t="s">
        <v>177</v>
      </c>
      <c r="F2" t="s">
        <v>189</v>
      </c>
      <c r="G2" t="s">
        <v>187</v>
      </c>
      <c r="H2" t="s">
        <v>185</v>
      </c>
      <c r="I2" t="s">
        <v>186</v>
      </c>
      <c r="J2" t="s">
        <v>194</v>
      </c>
    </row>
    <row r="3" spans="1:10">
      <c r="A3" t="s">
        <v>192</v>
      </c>
      <c r="C3" t="s">
        <v>191</v>
      </c>
      <c r="D3" t="s">
        <v>177</v>
      </c>
      <c r="F3" t="s">
        <v>189</v>
      </c>
      <c r="G3" t="s">
        <v>187</v>
      </c>
      <c r="H3" t="s">
        <v>185</v>
      </c>
      <c r="I3" t="s">
        <v>186</v>
      </c>
      <c r="J3" t="s">
        <v>194</v>
      </c>
    </row>
    <row r="4" spans="1:10">
      <c r="A4" t="s">
        <v>192</v>
      </c>
      <c r="C4" t="s">
        <v>191</v>
      </c>
      <c r="F4" t="s">
        <v>189</v>
      </c>
      <c r="H4" t="s">
        <v>185</v>
      </c>
      <c r="I4" t="s">
        <v>186</v>
      </c>
      <c r="J4" t="s">
        <v>194</v>
      </c>
    </row>
    <row r="5" spans="1:10">
      <c r="A5" t="s">
        <v>192</v>
      </c>
      <c r="C5" t="s">
        <v>191</v>
      </c>
      <c r="I5" t="s">
        <v>186</v>
      </c>
      <c r="J5" t="s">
        <v>194</v>
      </c>
    </row>
    <row r="6" spans="1:10">
      <c r="B6" t="s">
        <v>190</v>
      </c>
      <c r="C6" t="s">
        <v>191</v>
      </c>
    </row>
    <row r="7" spans="1:10">
      <c r="B7" t="s">
        <v>190</v>
      </c>
      <c r="C7" t="s">
        <v>191</v>
      </c>
    </row>
    <row r="8" spans="1:10">
      <c r="B8" t="s">
        <v>190</v>
      </c>
      <c r="C8" t="s">
        <v>191</v>
      </c>
    </row>
    <row r="9" spans="1:10">
      <c r="B9" t="s">
        <v>190</v>
      </c>
      <c r="C9" t="s">
        <v>191</v>
      </c>
    </row>
    <row r="10" spans="1:10">
      <c r="C10" t="s">
        <v>191</v>
      </c>
    </row>
    <row r="11" spans="1:10">
      <c r="A11" t="s">
        <v>192</v>
      </c>
    </row>
    <row r="12" spans="1:10">
      <c r="A12" t="s">
        <v>192</v>
      </c>
      <c r="D12" t="s">
        <v>177</v>
      </c>
    </row>
    <row r="13" spans="1:10">
      <c r="D13" t="s">
        <v>177</v>
      </c>
      <c r="H13" t="s">
        <v>185</v>
      </c>
      <c r="I13" t="s">
        <v>186</v>
      </c>
      <c r="J13" t="s">
        <v>194</v>
      </c>
    </row>
    <row r="14" spans="1:10">
      <c r="D14" t="s">
        <v>177</v>
      </c>
      <c r="H14" t="s">
        <v>185</v>
      </c>
      <c r="I14" t="s">
        <v>186</v>
      </c>
      <c r="J14" t="s">
        <v>194</v>
      </c>
    </row>
    <row r="15" spans="1:10">
      <c r="C15" t="s">
        <v>191</v>
      </c>
      <c r="D15" t="s">
        <v>177</v>
      </c>
      <c r="H15" t="s">
        <v>185</v>
      </c>
      <c r="I15" t="s">
        <v>186</v>
      </c>
      <c r="J15" t="s">
        <v>194</v>
      </c>
    </row>
    <row r="16" spans="1:10">
      <c r="C16" t="s">
        <v>191</v>
      </c>
      <c r="D16" t="s">
        <v>177</v>
      </c>
      <c r="G16" t="s">
        <v>187</v>
      </c>
      <c r="H16" t="s">
        <v>185</v>
      </c>
      <c r="I16" t="s">
        <v>186</v>
      </c>
      <c r="J16" t="s">
        <v>194</v>
      </c>
    </row>
    <row r="17" spans="1:10">
      <c r="A17" t="s">
        <v>192</v>
      </c>
      <c r="B17" t="s">
        <v>190</v>
      </c>
      <c r="C17" t="s">
        <v>191</v>
      </c>
      <c r="D17" t="s">
        <v>177</v>
      </c>
      <c r="E17" t="s">
        <v>188</v>
      </c>
      <c r="F17" t="s">
        <v>189</v>
      </c>
      <c r="G17" t="s">
        <v>187</v>
      </c>
      <c r="H17" t="s">
        <v>185</v>
      </c>
      <c r="I17" t="s">
        <v>186</v>
      </c>
      <c r="J17" t="s">
        <v>194</v>
      </c>
    </row>
    <row r="18" spans="1:10">
      <c r="A18">
        <f>COUNTA(Tabel6_2[Hvilke årsager har der været til sygefraværet?
(der kan angives flere svar).1])</f>
        <v>7</v>
      </c>
      <c r="B18">
        <f>COUNTA(Tabel6_2[Hvilke årsager har der været til sygefraværet?
(der kan angives flere svar).2])</f>
        <v>6</v>
      </c>
      <c r="C18">
        <f>COUNTA(Tabel6_2[Hvilke årsager har der været til sygefraværet?
(der kan angives flere svar).3])</f>
        <v>12</v>
      </c>
      <c r="D18">
        <f>COUNTA(Tabel6_2[Hvilke årsager har der været til sygefraværet?
(der kan angives flere svar).4])</f>
        <v>8</v>
      </c>
      <c r="E18">
        <f>COUNTA(Tabel6_2[Hvilke årsager har der været til sygefraværet?
(der kan angives flere svar).5])</f>
        <v>1</v>
      </c>
      <c r="F18">
        <f>COUNTA(Tabel6_2[Hvilke årsager har der været til sygefraværet?
(der kan angives flere svar).6])</f>
        <v>4</v>
      </c>
      <c r="G18">
        <f>COUNTA(Tabel6_2[Hvilke årsager har der været til sygefraværet?
(der kan angives flere svar).7])</f>
        <v>4</v>
      </c>
      <c r="H18">
        <f>COUNTA(Tabel6_2[Hvilke årsager har der været til sygefraværet?
(der kan angives flere svar).8])</f>
        <v>8</v>
      </c>
      <c r="I18">
        <f>COUNTA(Tabel6_2[Hvilke årsager har der været til sygefraværet?
(der kan angives flere svar).9])</f>
        <v>9</v>
      </c>
      <c r="J18">
        <f>COUNTA(Tabel6_2[Hvilke årsager har der været til sygefraværet?
(der kan angives flere svar).10])</f>
        <v>9</v>
      </c>
    </row>
    <row r="21" spans="1:10">
      <c r="A21" t="s">
        <v>226</v>
      </c>
      <c r="B21" t="s">
        <v>227</v>
      </c>
    </row>
    <row r="22" spans="1:10">
      <c r="A22" t="s">
        <v>228</v>
      </c>
      <c r="B22" t="s">
        <v>229</v>
      </c>
    </row>
    <row r="23" spans="1:10">
      <c r="A23" t="s">
        <v>230</v>
      </c>
    </row>
    <row r="24" spans="1:10">
      <c r="A24" t="s">
        <v>231</v>
      </c>
    </row>
    <row r="25" spans="1:10">
      <c r="A25" t="s">
        <v>232</v>
      </c>
    </row>
    <row r="26" spans="1:10">
      <c r="A26" t="s">
        <v>233</v>
      </c>
    </row>
    <row r="27" spans="1:10">
      <c r="A27" t="s">
        <v>234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D3AE6B8CCD7479959C3EB258E40AD" ma:contentTypeVersion="38" ma:contentTypeDescription="Create a new document." ma:contentTypeScope="" ma:versionID="289244b3293455be4434b2b3c00ee7f5">
  <xsd:schema xmlns:xsd="http://www.w3.org/2001/XMLSchema" xmlns:xs="http://www.w3.org/2001/XMLSchema" xmlns:p="http://schemas.microsoft.com/office/2006/metadata/properties" xmlns:ns2="8fe75691-1657-4d76-9b5a-20f24bf2dcfb" xmlns:ns3="0049abb7-f0f9-4fce-a6fa-4c19bd72beab" targetNamespace="http://schemas.microsoft.com/office/2006/metadata/properties" ma:root="true" ma:fieldsID="54cbe84b77032c4f97fed118c291b193" ns2:_="" ns3:_="">
    <xsd:import namespace="8fe75691-1657-4d76-9b5a-20f24bf2dcfb"/>
    <xsd:import namespace="0049abb7-f0f9-4fce-a6fa-4c19bd72bea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75691-1657-4d76-9b5a-20f24bf2dc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4" nillable="true" ma:displayName="Taxonomy Catch All Column" ma:hidden="true" ma:list="{b2ec2020-990d-40af-9f99-5607c9eb24ba}" ma:internalName="TaxCatchAll" ma:showField="CatchAllData" ma:web="8fe75691-1657-4d76-9b5a-20f24bf2dc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9abb7-f0f9-4fce-a6fa-4c19bd72be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20" nillable="true" ma:displayName="Notebook Type" ma:internalName="NotebookType">
      <xsd:simpleType>
        <xsd:restriction base="dms:Text"/>
      </xsd:simpleType>
    </xsd:element>
    <xsd:element name="FolderType" ma:index="21" nillable="true" ma:displayName="Folder Type" ma:internalName="FolderType">
      <xsd:simpleType>
        <xsd:restriction base="dms:Text"/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AppVersion" ma:index="23" nillable="true" ma:displayName="App Version" ma:internalName="AppVersion">
      <xsd:simpleType>
        <xsd:restriction base="dms:Text"/>
      </xsd:simpleType>
    </xsd:element>
    <xsd:element name="TeamsChannelId" ma:index="24" nillable="true" ma:displayName="Teams Channel Id" ma:internalName="TeamsChannelId">
      <xsd:simpleType>
        <xsd:restriction base="dms:Text"/>
      </xsd:simpleType>
    </xsd:element>
    <xsd:element name="Owner" ma:index="2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6" nillable="true" ma:displayName="Math Settings" ma:internalName="Math_Settings">
      <xsd:simpleType>
        <xsd:restriction base="dms:Text"/>
      </xsd:simpleType>
    </xsd:element>
    <xsd:element name="DefaultSectionNames" ma:index="2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8" nillable="true" ma:displayName="Is Collaboration Space Locked" ma:internalName="Is_Collaboration_Space_Locked">
      <xsd:simpleType>
        <xsd:restriction base="dms:Boolean"/>
      </xsd:simpleType>
    </xsd:element>
    <xsd:element name="IsNotebookLocked" ma:index="39" nillable="true" ma:displayName="Is Notebook Locked" ma:internalName="IsNotebookLocked">
      <xsd:simpleType>
        <xsd:restriction base="dms:Boolean"/>
      </xsd:simpleType>
    </xsd:element>
    <xsd:element name="Teams_Channel_Section_Location" ma:index="40" nillable="true" ma:displayName="Teams Channel Section Location" ma:internalName="Teams_Channel_Section_Location">
      <xsd:simpleType>
        <xsd:restriction base="dms:Text"/>
      </xsd:simpleType>
    </xsd:element>
    <xsd:element name="MediaLengthInSeconds" ma:index="4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3" nillable="true" ma:taxonomy="true" ma:internalName="lcf76f155ced4ddcb4097134ff3c332f" ma:taxonomyFieldName="MediaServiceImageTags" ma:displayName="Image Tags" ma:readOnly="false" ma:fieldId="{5cf76f15-5ced-4ddc-b409-7134ff3c332f}" ma:taxonomyMulti="true" ma:sspId="1a0c1685-b394-4093-a6be-6cda90bf05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udent_Groups xmlns="0049abb7-f0f9-4fce-a6fa-4c19bd72beab">
      <UserInfo>
        <DisplayName/>
        <AccountId xsi:nil="true"/>
        <AccountType/>
      </UserInfo>
    </Student_Groups>
    <Distribution_Groups xmlns="0049abb7-f0f9-4fce-a6fa-4c19bd72beab" xsi:nil="true"/>
    <Self_Registration_Enabled xmlns="0049abb7-f0f9-4fce-a6fa-4c19bd72beab" xsi:nil="true"/>
    <LMS_Mappings xmlns="0049abb7-f0f9-4fce-a6fa-4c19bd72beab" xsi:nil="true"/>
    <CultureName xmlns="0049abb7-f0f9-4fce-a6fa-4c19bd72beab" xsi:nil="true"/>
    <Has_Teacher_Only_SectionGroup xmlns="0049abb7-f0f9-4fce-a6fa-4c19bd72beab" xsi:nil="true"/>
    <Invited_Teachers xmlns="0049abb7-f0f9-4fce-a6fa-4c19bd72beab" xsi:nil="true"/>
    <Invited_Students xmlns="0049abb7-f0f9-4fce-a6fa-4c19bd72beab" xsi:nil="true"/>
    <FolderType xmlns="0049abb7-f0f9-4fce-a6fa-4c19bd72beab" xsi:nil="true"/>
    <Teachers xmlns="0049abb7-f0f9-4fce-a6fa-4c19bd72beab">
      <UserInfo>
        <DisplayName/>
        <AccountId xsi:nil="true"/>
        <AccountType/>
      </UserInfo>
    </Teachers>
    <Templates xmlns="0049abb7-f0f9-4fce-a6fa-4c19bd72beab" xsi:nil="true"/>
    <Is_Collaboration_Space_Locked xmlns="0049abb7-f0f9-4fce-a6fa-4c19bd72beab" xsi:nil="true"/>
    <Teams_Channel_Section_Location xmlns="0049abb7-f0f9-4fce-a6fa-4c19bd72beab" xsi:nil="true"/>
    <TeamsChannelId xmlns="0049abb7-f0f9-4fce-a6fa-4c19bd72beab" xsi:nil="true"/>
    <Owner xmlns="0049abb7-f0f9-4fce-a6fa-4c19bd72beab">
      <UserInfo>
        <DisplayName/>
        <AccountId xsi:nil="true"/>
        <AccountType/>
      </UserInfo>
    </Owner>
    <Math_Settings xmlns="0049abb7-f0f9-4fce-a6fa-4c19bd72beab" xsi:nil="true"/>
    <DefaultSectionNames xmlns="0049abb7-f0f9-4fce-a6fa-4c19bd72beab" xsi:nil="true"/>
    <IsNotebookLocked xmlns="0049abb7-f0f9-4fce-a6fa-4c19bd72beab" xsi:nil="true"/>
    <NotebookType xmlns="0049abb7-f0f9-4fce-a6fa-4c19bd72beab" xsi:nil="true"/>
    <Students xmlns="0049abb7-f0f9-4fce-a6fa-4c19bd72beab">
      <UserInfo>
        <DisplayName/>
        <AccountId xsi:nil="true"/>
        <AccountType/>
      </UserInfo>
    </Students>
    <AppVersion xmlns="0049abb7-f0f9-4fce-a6fa-4c19bd72beab" xsi:nil="true"/>
    <lcf76f155ced4ddcb4097134ff3c332f xmlns="0049abb7-f0f9-4fce-a6fa-4c19bd72beab">
      <Terms xmlns="http://schemas.microsoft.com/office/infopath/2007/PartnerControls"/>
    </lcf76f155ced4ddcb4097134ff3c332f>
    <TaxCatchAll xmlns="8fe75691-1657-4d76-9b5a-20f24bf2dcfb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L A F A A B Q S w M E F A A C A A g A y l S K U / y W S P G l A A A A 9 Q A A A B I A H A B D b 2 5 m a W c v U G F j a 2 F n Z S 5 4 b W w g o h g A K K A U A A A A A A A A A A A A A A A A A A A A A A A A A A A A h Y 8 x D o I w G I W v Q r r T 1 m o M k p 8 y 6 K Y k J i b G t S k V G q E Y W i x 3 c / B I X k G M o m 6 O 7 3 v f 8 N 7 9 e o O 0 r 6 v g o l q r G 5 O g C a Y o U E Y 2 u T Z F g j p 3 D C O U c t g K e R K F C g b Z 2 L i 3 e Y J K 5 8 4 x I d 5 7 7 K e 4 a Q v C K J 2 Q Q 7 b Z y V L V A n 1 k / V 8 O t b F O G K k Q h / 1 r D G d 4 M c f R j G E K Z G S Q a f P t 2 T D 3 2 f 5 A W H a V 6 1 r F c x G u 1 k D G C O R 9 g T 8 A U E s D B B Q A A g A I A M p U i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K V I p T o l 5 V j a k C A A B E G g A A E w A c A E Z v c m 1 1 b G F z L 1 N l Y 3 R p b 2 4 x L m 0 g o h g A K K A U A A A A A A A A A A A A A A A A A A A A A A A A A A A A 7 V h d b 9 o w F H 1 H 4 j 9 Y 4 S V I C I 1 v K l R N G 9 u 6 r d K q D a Q 9 V B U y 5 C Z k M X b k G F q E e N 0 / W f 8 I f 2 w 3 C V o p d E K j 3 K w P 8 B L J + J 5 z r i M f n z i C k f G V Z L 3 0 W e n k c / l c N O Y a H N b n Q x B N d s 4 E m H y O 4 e / S F w 7 g w P u 7 E Y h y d 6 o 1 S P N d 6 W C o V G A X F 9 d f + A T O r b T Q u l l e d 5 U 0 O O W m l N Y X r N V P 6 W g w z M x D s B A J p w o o 9 z W X k a v 0 p K v E d C L 7 + G d k J 2 S l x c L 6 O P N F A G z 1 S 0 f c A 8 1 Q H X P w O V v d J 1 C + Y N H c A 1 f z d O R 1 w R Z u 0 Y 6 n B F w y L j 1 / B h F z B W h g 0 Y z r o l V K B D A D d 2 a 5 L P 5 R d x U 6 I F i g h J I S G L g G I b j r 6 d W 9 j E A / 6 O 2 F w j e p V n u r p x K j 0 Z t Q o p 6 U u 4 / C 3 8 7 f g f A n P g 7 a V g e n f J 0 q A z 0 z R 4 H d a F Y s M Y q l K 1 d o W i x X i X B r R L h 1 I t w G E W 6 T C L d F h N s m w j 0 j w q 2 8 s j a c Z N M T K n u M b q / v 0 J h g s p M f b J D I L q p Z k N S y I K l n Q d L I g q S Z B U k r C 5 J 2 F i R n W Z C g f T w O J f m c L 5 9 2 k 5 2 M 1 j 4 0 o 7 W P l t G u Q o / P A C F 5 Z K Q v P Q Z C x C Y W I 7 E A 1 y F Z F K 6 H 8 M M B 0 / m g 9 F g J h / k s 4 p P 1 K J t g P 2 m Z R p w k l s Z F l w r H v N g G K U N b N g 0 c l u K O r e 3 4 / a a p 8 M i Y V Q L M G g F m n Q C z Q Y D Z J M B s E W C 2 S Y M U w W Z 6 f D g Q 7 C x S g t 2 E R r D n S A l 2 k x n B b i Q l 2 E 1 k B P u U l K B 9 e H x p H B p f G k e L L 5 / B S 0 K c H 2 C s G 3 P X b O a 3 z t + S x 4 W e h i F G O B S M D o O l G 2 n j Q q t p u J s z 9 l L F 7 2 Z h v Z G G C 5 w O f D R e A 3 5 T t 1 0 1 l c Y e Y C b 4 J E 2 z X o 6 b 2 F r q J y R t r n d h n f u Y X S 1 a / z 8 1 n m 7 2 T j d 7 z / n q P 1 2 4 v I g L l 3 / 7 W B 0 M q g c 7 D 9 a + Y P P Z e s H P P S l I B B K c L 7 8 B U E s B A i 0 A F A A C A A g A y l S K U / y W S P G l A A A A 9 Q A A A B I A A A A A A A A A A A A A A A A A A A A A A E N v b m Z p Z y 9 Q Y W N r Y W d l L n h t b F B L A Q I t A B Q A A g A I A M p U i l M P y u m r p A A A A O k A A A A T A A A A A A A A A A A A A A A A A P E A A A B b Q 2 9 u d G V u d F 9 U e X B l c 1 0 u e G 1 s U E s B A i 0 A F A A C A A g A y l S K U 6 J e V Y 2 p A g A A R B o A A B M A A A A A A A A A A A A A A A A A 4 g E A A E Z v c m 1 1 b G F z L 1 N l Y 3 R p b 2 4 x L m 1 Q S w U G A A A A A A M A A w D C A A A A 2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U c A A A A A A A D n R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Z W w 2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F R h c m d l d C I g V m F s d W U 9 I n N U Y W J l b D Z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y M 1 Q w O D o 1 M T o x M C 4 3 N j c y M T E 4 W i I g L z 4 8 R W 5 0 c n k g V H l w Z T 0 i R m l s b E N v b H V t b l R 5 c G V z I i B W Y W x 1 Z T 0 i c 0 J n W U d C Z 1 l H Q m d Z R 0 J n P T 0 i I C 8 + P E V u d H J 5 I F R 5 c G U 9 I k Z p b G x D b 2 x 1 b W 5 O Y W 1 l c y I g V m F s d W U 9 I n N b J n F 1 b 3 Q 7 S H Z p b G t l I M O l c n N h Z 2 V y I G h h c i B k Z X I g d s O m c m V 0 I H R p b C B z e W d l Z n J h d s O m c m V 0 P 1 x u K G R l c i B r Y W 4 g Y W 5 n a X Z l c y B m b G V y Z S B z d m F y K S 4 x J n F 1 b 3 Q 7 L C Z x d W 9 0 O 0 h 2 a W x r Z S D D p X J z Y W d l c i B o Y X I g Z G V y I H b D p n J l d C B 0 a W w g c 3 l n Z W Z y Y X b D p n J l d D 9 c b i h k Z X I g a 2 F u I G F u Z 2 l 2 Z X M g Z m x l c m U g c 3 Z h c i k u M i Z x d W 9 0 O y w m c X V v d D t I d m l s a 2 U g w 6 V y c 2 F n Z X I g a G F y I G R l c i B 2 w 6 Z y Z X Q g d G l s I H N 5 Z 2 V m c m F 2 w 6 Z y Z X Q / X G 4 o Z G V y I G t h b i B h b m d p d m V z I G Z s Z X J l I H N 2 Y X I p L j M m c X V v d D s s J n F 1 b 3 Q 7 S H Z p b G t l I M O l c n N h Z 2 V y I G h h c i B k Z X I g d s O m c m V 0 I H R p b C B z e W d l Z n J h d s O m c m V 0 P 1 x u K G R l c i B r Y W 4 g Y W 5 n a X Z l c y B m b G V y Z S B z d m F y K S 4 0 J n F 1 b 3 Q 7 L C Z x d W 9 0 O 0 h 2 a W x r Z S D D p X J z Y W d l c i B o Y X I g Z G V y I H b D p n J l d C B 0 a W w g c 3 l n Z W Z y Y X b D p n J l d D 9 c b i h k Z X I g a 2 F u I G F u Z 2 l 2 Z X M g Z m x l c m U g c 3 Z h c i k u N S Z x d W 9 0 O y w m c X V v d D t I d m l s a 2 U g w 6 V y c 2 F n Z X I g a G F y I G R l c i B 2 w 6 Z y Z X Q g d G l s I H N 5 Z 2 V m c m F 2 w 6 Z y Z X Q / X G 4 o Z G V y I G t h b i B h b m d p d m V z I G Z s Z X J l I H N 2 Y X I p L j Y m c X V v d D s s J n F 1 b 3 Q 7 S H Z p b G t l I M O l c n N h Z 2 V y I G h h c i B k Z X I g d s O m c m V 0 I H R p b C B z e W d l Z n J h d s O m c m V 0 P 1 x u K G R l c i B r Y W 4 g Y W 5 n a X Z l c y B m b G V y Z S B z d m F y K S 4 3 J n F 1 b 3 Q 7 L C Z x d W 9 0 O 0 h 2 a W x r Z S D D p X J z Y W d l c i B o Y X I g Z G V y I H b D p n J l d C B 0 a W w g c 3 l n Z W Z y Y X b D p n J l d D 9 c b i h k Z X I g a 2 F u I G F u Z 2 l 2 Z X M g Z m x l c m U g c 3 Z h c i k u O C Z x d W 9 0 O y w m c X V v d D t I d m l s a 2 U g w 6 V y c 2 F n Z X I g a G F y I G R l c i B 2 w 6 Z y Z X Q g d G l s I H N 5 Z 2 V m c m F 2 w 6 Z y Z X Q / X G 4 o Z G V y I G t h b i B h b m d p d m V z I G Z s Z X J l I H N 2 Y X I p L j k m c X V v d D s s J n F 1 b 3 Q 7 S H Z p b G t l I M O l c n N h Z 2 V y I G h h c i B k Z X I g d s O m c m V 0 I H R p b C B z e W d l Z n J h d s O m c m V 0 P 1 x u K G R l c i B r Y W 4 g Y W 5 n a X Z l c y B m b G V y Z S B z d m F y K S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D Y v w 4 Z u Z H J l d C B 0 e X B l M S 5 7 S H Z p b G t l I M O l c n N h Z 2 V y I G h h c i B k Z X I g d s O m c m V 0 I H R p b C B z e W d l Z n J h d s O m c m V 0 P 1 x u K G R l c i B r Y W 4 g Y W 5 n a X Z l c y B m b G V y Z S B z d m F y K S 4 x L D B 9 J n F 1 b 3 Q 7 L C Z x d W 9 0 O 1 N l Y 3 R p b 2 4 x L 1 R h Y m V s N i / D h m 5 k c m V 0 I H R 5 c G U x L n t I d m l s a 2 U g w 6 V y c 2 F n Z X I g a G F y I G R l c i B 2 w 6 Z y Z X Q g d G l s I H N 5 Z 2 V m c m F 2 w 6 Z y Z X Q / X G 4 o Z G V y I G t h b i B h b m d p d m V z I G Z s Z X J l I H N 2 Y X I p L j I s M X 0 m c X V v d D s s J n F 1 b 3 Q 7 U 2 V j d G l v b j E v V G F i Z W w 2 L 8 O G b m R y Z X Q g d H l w Z T E u e 0 h 2 a W x r Z S D D p X J z Y W d l c i B o Y X I g Z G V y I H b D p n J l d C B 0 a W w g c 3 l n Z W Z y Y X b D p n J l d D 9 c b i h k Z X I g a 2 F u I G F u Z 2 l 2 Z X M g Z m x l c m U g c 3 Z h c i k u M y w y f S Z x d W 9 0 O y w m c X V v d D t T Z W N 0 a W 9 u M S 9 U Y W J l b D Y v w 4 Z u Z H J l d C B 0 e X B l M S 5 7 S H Z p b G t l I M O l c n N h Z 2 V y I G h h c i B k Z X I g d s O m c m V 0 I H R p b C B z e W d l Z n J h d s O m c m V 0 P 1 x u K G R l c i B r Y W 4 g Y W 5 n a X Z l c y B m b G V y Z S B z d m F y K S 4 0 L D N 9 J n F 1 b 3 Q 7 L C Z x d W 9 0 O 1 N l Y 3 R p b 2 4 x L 1 R h Y m V s N i / D h m 5 k c m V 0 I H R 5 c G U x L n t I d m l s a 2 U g w 6 V y c 2 F n Z X I g a G F y I G R l c i B 2 w 6 Z y Z X Q g d G l s I H N 5 Z 2 V m c m F 2 w 6 Z y Z X Q / X G 4 o Z G V y I G t h b i B h b m d p d m V z I G Z s Z X J l I H N 2 Y X I p L j U s N H 0 m c X V v d D s s J n F 1 b 3 Q 7 U 2 V j d G l v b j E v V G F i Z W w 2 L 8 O G b m R y Z X Q g d H l w Z T E u e 0 h 2 a W x r Z S D D p X J z Y W d l c i B o Y X I g Z G V y I H b D p n J l d C B 0 a W w g c 3 l n Z W Z y Y X b D p n J l d D 9 c b i h k Z X I g a 2 F u I G F u Z 2 l 2 Z X M g Z m x l c m U g c 3 Z h c i k u N i w 1 f S Z x d W 9 0 O y w m c X V v d D t T Z W N 0 a W 9 u M S 9 U Y W J l b D Y v w 4 Z u Z H J l d C B 0 e X B l M S 5 7 S H Z p b G t l I M O l c n N h Z 2 V y I G h h c i B k Z X I g d s O m c m V 0 I H R p b C B z e W d l Z n J h d s O m c m V 0 P 1 x u K G R l c i B r Y W 4 g Y W 5 n a X Z l c y B m b G V y Z S B z d m F y K S 4 3 L D Z 9 J n F 1 b 3 Q 7 L C Z x d W 9 0 O 1 N l Y 3 R p b 2 4 x L 1 R h Y m V s N i / D h m 5 k c m V 0 I H R 5 c G U x L n t I d m l s a 2 U g w 6 V y c 2 F n Z X I g a G F y I G R l c i B 2 w 6 Z y Z X Q g d G l s I H N 5 Z 2 V m c m F 2 w 6 Z y Z X Q / X G 4 o Z G V y I G t h b i B h b m d p d m V z I G Z s Z X J l I H N 2 Y X I p L j g s N 3 0 m c X V v d D s s J n F 1 b 3 Q 7 U 2 V j d G l v b j E v V G F i Z W w 2 L 8 O G b m R y Z X Q g d H l w Z T E u e 0 h 2 a W x r Z S D D p X J z Y W d l c i B o Y X I g Z G V y I H b D p n J l d C B 0 a W w g c 3 l n Z W Z y Y X b D p n J l d D 9 c b i h k Z X I g a 2 F u I G F u Z 2 l 2 Z X M g Z m x l c m U g c 3 Z h c i k u O S w 4 f S Z x d W 9 0 O y w m c X V v d D t T Z W N 0 a W 9 u M S 9 U Y W J l b D Y v w 4 Z u Z H J l d C B 0 e X B l M S 5 7 S H Z p b G t l I M O l c n N h Z 2 V y I G h h c i B k Z X I g d s O m c m V 0 I H R p b C B z e W d l Z n J h d s O m c m V 0 P 1 x u K G R l c i B r Y W 4 g Y W 5 n a X Z l c y B m b G V y Z S B z d m F y K S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w 2 L 8 O G b m R y Z X Q g d H l w Z T E u e 0 h 2 a W x r Z S D D p X J z Y W d l c i B o Y X I g Z G V y I H b D p n J l d C B 0 a W w g c 3 l n Z W Z y Y X b D p n J l d D 9 c b i h k Z X I g a 2 F u I G F u Z 2 l 2 Z X M g Z m x l c m U g c 3 Z h c i k u M S w w f S Z x d W 9 0 O y w m c X V v d D t T Z W N 0 a W 9 u M S 9 U Y W J l b D Y v w 4 Z u Z H J l d C B 0 e X B l M S 5 7 S H Z p b G t l I M O l c n N h Z 2 V y I G h h c i B k Z X I g d s O m c m V 0 I H R p b C B z e W d l Z n J h d s O m c m V 0 P 1 x u K G R l c i B r Y W 4 g Y W 5 n a X Z l c y B m b G V y Z S B z d m F y K S 4 y L D F 9 J n F 1 b 3 Q 7 L C Z x d W 9 0 O 1 N l Y 3 R p b 2 4 x L 1 R h Y m V s N i / D h m 5 k c m V 0 I H R 5 c G U x L n t I d m l s a 2 U g w 6 V y c 2 F n Z X I g a G F y I G R l c i B 2 w 6 Z y Z X Q g d G l s I H N 5 Z 2 V m c m F 2 w 6 Z y Z X Q / X G 4 o Z G V y I G t h b i B h b m d p d m V z I G Z s Z X J l I H N 2 Y X I p L j M s M n 0 m c X V v d D s s J n F 1 b 3 Q 7 U 2 V j d G l v b j E v V G F i Z W w 2 L 8 O G b m R y Z X Q g d H l w Z T E u e 0 h 2 a W x r Z S D D p X J z Y W d l c i B o Y X I g Z G V y I H b D p n J l d C B 0 a W w g c 3 l n Z W Z y Y X b D p n J l d D 9 c b i h k Z X I g a 2 F u I G F u Z 2 l 2 Z X M g Z m x l c m U g c 3 Z h c i k u N C w z f S Z x d W 9 0 O y w m c X V v d D t T Z W N 0 a W 9 u M S 9 U Y W J l b D Y v w 4 Z u Z H J l d C B 0 e X B l M S 5 7 S H Z p b G t l I M O l c n N h Z 2 V y I G h h c i B k Z X I g d s O m c m V 0 I H R p b C B z e W d l Z n J h d s O m c m V 0 P 1 x u K G R l c i B r Y W 4 g Y W 5 n a X Z l c y B m b G V y Z S B z d m F y K S 4 1 L D R 9 J n F 1 b 3 Q 7 L C Z x d W 9 0 O 1 N l Y 3 R p b 2 4 x L 1 R h Y m V s N i / D h m 5 k c m V 0 I H R 5 c G U x L n t I d m l s a 2 U g w 6 V y c 2 F n Z X I g a G F y I G R l c i B 2 w 6 Z y Z X Q g d G l s I H N 5 Z 2 V m c m F 2 w 6 Z y Z X Q / X G 4 o Z G V y I G t h b i B h b m d p d m V z I G Z s Z X J l I H N 2 Y X I p L j Y s N X 0 m c X V v d D s s J n F 1 b 3 Q 7 U 2 V j d G l v b j E v V G F i Z W w 2 L 8 O G b m R y Z X Q g d H l w Z T E u e 0 h 2 a W x r Z S D D p X J z Y W d l c i B o Y X I g Z G V y I H b D p n J l d C B 0 a W w g c 3 l n Z W Z y Y X b D p n J l d D 9 c b i h k Z X I g a 2 F u I G F u Z 2 l 2 Z X M g Z m x l c m U g c 3 Z h c i k u N y w 2 f S Z x d W 9 0 O y w m c X V v d D t T Z W N 0 a W 9 u M S 9 U Y W J l b D Y v w 4 Z u Z H J l d C B 0 e X B l M S 5 7 S H Z p b G t l I M O l c n N h Z 2 V y I G h h c i B k Z X I g d s O m c m V 0 I H R p b C B z e W d l Z n J h d s O m c m V 0 P 1 x u K G R l c i B r Y W 4 g Y W 5 n a X Z l c y B m b G V y Z S B z d m F y K S 4 4 L D d 9 J n F 1 b 3 Q 7 L C Z x d W 9 0 O 1 N l Y 3 R p b 2 4 x L 1 R h Y m V s N i / D h m 5 k c m V 0 I H R 5 c G U x L n t I d m l s a 2 U g w 6 V y c 2 F n Z X I g a G F y I G R l c i B 2 w 6 Z y Z X Q g d G l s I H N 5 Z 2 V m c m F 2 w 6 Z y Z X Q / X G 4 o Z G V y I G t h b i B h b m d p d m V z I G Z s Z X J l I H N 2 Y X I p L j k s O H 0 m c X V v d D s s J n F 1 b 3 Q 7 U 2 V j d G l v b j E v V G F i Z W w 2 L 8 O G b m R y Z X Q g d H l w Z T E u e 0 h 2 a W x r Z S D D p X J z Y W d l c i B o Y X I g Z G V y I H b D p n J l d C B 0 a W w g c 3 l n Z W Z y Y X b D p n J l d D 9 c b i h k Z X I g a 2 F u I G F u Z 2 l 2 Z X M g Z m x l c m U g c 3 Z h c i k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N i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N i 8 l Q z M l O D Z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D Y v T 3 B k Z W w l M j B r b 2 x v b m 5 l J T I w Z W Z 0 Z X I l M j B h Z m d y J U M z J U E 2 b n N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N i 8 l Q z M l O D Z u Z H J l d C U y M H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w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y M 1 Q w O T o 1 N j o 0 N i 4 w N j M y O T k 5 W i I g L z 4 8 R W 5 0 c n k g V H l w Z T 0 i R m l s b E N v b H V t b l R 5 c G V z I i B W Y W x 1 Z T 0 i c 0 J n W U d C Z 1 l H Q m d Z R y I g L z 4 8 R W 5 0 c n k g V H l w Z T 0 i R m l s b E N v b H V t b k 5 h b W V z I i B W Y W x 1 Z T 0 i c 1 s m c X V v d D t P c G d h d m V i Z W x h c 3 R u a W 5 n I G V s b G V y I G F u Z H J l I G t y Y X Y g d G l s I G F y Y m V q Z G V 0 O 0 Z v c m h v b G Q g a S B z Y W 1 h c m J l a m R l I G 1 l Z C B l b G x l c i B y Z S Z x d W 9 0 O y w m c X V v d D t P c G d h d m V i Z W x h c 3 R u a W 5 n I G V s b G V y I G F u Z H J l I G t y Y X Y g d G l s I G F y Y m V q Z G V 0 O 0 Z v c m h v b G Q g a S B z Y W 1 h c m J l a m R l I G 1 l Z C B l b G x l c i A u M S Z x d W 9 0 O y w m c X V v d D t P c G d h d m V i Z W x h c 3 R u a W 5 n I G V s b G V y I G F u Z H J l I G t y Y X Y g d G l s I G F y Y m V q Z G V 0 O 0 Z v c m h v b G Q g a S B z Y W 1 h c m J l a m R l I G 1 l Z C B l b G x l c i A u M i Z x d W 9 0 O y w m c X V v d D t P c G d h d m V i Z W x h c 3 R u a W 5 n I G V s b G V y I G F u Z H J l I G t y Y X Y g d G l s I G F y Y m V q Z G V 0 O 0 Z v c m h v b G Q g a S B z Y W 1 h c m J l a m R l I G 1 l Z C B l b G x l c i A u M y Z x d W 9 0 O y w m c X V v d D t P c G d h d m V i Z W x h c 3 R u a W 5 n I G V s b G V y I G F u Z H J l I G t y Y X Y g d G l s I G F y Y m V q Z G V 0 O 0 Z v c m h v b G Q g a S B z Y W 1 h c m J l a m R l I G 1 l Z C B l b G x l c i A u N C Z x d W 9 0 O y w m c X V v d D t P c G d h d m V i Z W x h c 3 R u a W 5 n I G V s b G V y I G F u Z H J l I G t y Y X Y g d G l s I G F y Y m V q Z G V 0 O 0 Z v c m h v b G Q g a S B z Y W 1 h c m J l a m R l I G 1 l Z C B l b G x l c i A u N S Z x d W 9 0 O y w m c X V v d D t P c G d h d m V i Z W x h c 3 R u a W 5 n I G V s b G V y I G F u Z H J l I G t y Y X Y g d G l s I G F y Y m V q Z G V 0 O 0 Z v c m h v b G Q g a S B z Y W 1 h c m J l a m R l I G 1 l Z C B l b G x l c i A u N i Z x d W 9 0 O y w m c X V v d D t P c G d h d m V i Z W x h c 3 R u a W 5 n I G V s b G V y I G F u Z H J l I G t y Y X Y g d G l s I G F y Y m V q Z G V 0 O 0 Z v c m h v b G Q g a S B z Y W 1 h c m J l a m R l I G 1 l Z C B l b G x l c i A u N y Z x d W 9 0 O y w m c X V v d D t P c G d h d m V i Z W x h c 3 R u a W 5 n I G V s b G V y I G F u Z H J l I G t y Y X Y g d G l s I G F y Y m V q Z G V 0 O 0 Z v c m h v b G Q g a S B z Y W 1 h c m J l a m R l I G 1 l Z C B l b G x l c i A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O C / D h m 5 k c m V 0 I H R 5 c G U x L n t P c G d h d m V i Z W x h c 3 R u a W 5 n I G V s b G V y I G F u Z H J l I G t y Y X Y g d G l s I G F y Y m V q Z G V 0 O 0 Z v c m h v b G Q g a S B z Y W 1 h c m J l a m R l I G 1 l Z C B l b G x l c i B y Z S w w f S Z x d W 9 0 O y w m c X V v d D t T Z W N 0 a W 9 u M S 9 U Y W J l b D g v w 4 Z u Z H J l d C B 0 e X B l M S 5 7 T 3 B n Y X Z l Y m V s Y X N 0 b m l u Z y B l b G x l c i B h b m R y Z S B r c m F 2 I H R p b C B h c m J l a m R l d D t G b 3 J o b 2 x k I G k g c 2 F t Y X J i Z W p k Z S B t Z W Q g Z W x s Z X I g L j E s M X 0 m c X V v d D s s J n F 1 b 3 Q 7 U 2 V j d G l v b j E v V G F i Z W w 4 L 8 O G b m R y Z X Q g d H l w Z T E u e 0 9 w Z 2 F 2 Z W J l b G F z d G 5 p b m c g Z W x s Z X I g Y W 5 k c m U g a 3 J h d i B 0 a W w g Y X J i Z W p k Z X Q 7 R m 9 y a G 9 s Z C B p I H N h b W F y Y m V q Z G U g b W V k I G V s b G V y I C 4 y L D J 9 J n F 1 b 3 Q 7 L C Z x d W 9 0 O 1 N l Y 3 R p b 2 4 x L 1 R h Y m V s O C / D h m 5 k c m V 0 I H R 5 c G U x L n t P c G d h d m V i Z W x h c 3 R u a W 5 n I G V s b G V y I G F u Z H J l I G t y Y X Y g d G l s I G F y Y m V q Z G V 0 O 0 Z v c m h v b G Q g a S B z Y W 1 h c m J l a m R l I G 1 l Z C B l b G x l c i A u M y w z f S Z x d W 9 0 O y w m c X V v d D t T Z W N 0 a W 9 u M S 9 U Y W J l b D g v w 4 Z u Z H J l d C B 0 e X B l M S 5 7 T 3 B n Y X Z l Y m V s Y X N 0 b m l u Z y B l b G x l c i B h b m R y Z S B r c m F 2 I H R p b C B h c m J l a m R l d D t G b 3 J o b 2 x k I G k g c 2 F t Y X J i Z W p k Z S B t Z W Q g Z W x s Z X I g L j Q s N H 0 m c X V v d D s s J n F 1 b 3 Q 7 U 2 V j d G l v b j E v V G F i Z W w 4 L 8 O G b m R y Z X Q g d H l w Z T E u e 0 9 w Z 2 F 2 Z W J l b G F z d G 5 p b m c g Z W x s Z X I g Y W 5 k c m U g a 3 J h d i B 0 a W w g Y X J i Z W p k Z X Q 7 R m 9 y a G 9 s Z C B p I H N h b W F y Y m V q Z G U g b W V k I G V s b G V y I C 4 1 L D V 9 J n F 1 b 3 Q 7 L C Z x d W 9 0 O 1 N l Y 3 R p b 2 4 x L 1 R h Y m V s O C / D h m 5 k c m V 0 I H R 5 c G U x L n t P c G d h d m V i Z W x h c 3 R u a W 5 n I G V s b G V y I G F u Z H J l I G t y Y X Y g d G l s I G F y Y m V q Z G V 0 O 0 Z v c m h v b G Q g a S B z Y W 1 h c m J l a m R l I G 1 l Z C B l b G x l c i A u N i w 2 f S Z x d W 9 0 O y w m c X V v d D t T Z W N 0 a W 9 u M S 9 U Y W J l b D g v w 4 Z u Z H J l d C B 0 e X B l M S 5 7 T 3 B n Y X Z l Y m V s Y X N 0 b m l u Z y B l b G x l c i B h b m R y Z S B r c m F 2 I H R p b C B h c m J l a m R l d D t G b 3 J o b 2 x k I G k g c 2 F t Y X J i Z W p k Z S B t Z W Q g Z W x s Z X I g L j c s N 3 0 m c X V v d D s s J n F 1 b 3 Q 7 U 2 V j d G l v b j E v V G F i Z W w 4 L 8 O G b m R y Z X Q g d H l w Z T E u e 0 9 w Z 2 F 2 Z W J l b G F z d G 5 p b m c g Z W x s Z X I g Y W 5 k c m U g a 3 J h d i B 0 a W w g Y X J i Z W p k Z X Q 7 R m 9 y a G 9 s Z C B p I H N h b W F y Y m V q Z G U g b W V k I G V s b G V y I C 4 4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R h Y m V s O C / D h m 5 k c m V 0 I H R 5 c G U x L n t P c G d h d m V i Z W x h c 3 R u a W 5 n I G V s b G V y I G F u Z H J l I G t y Y X Y g d G l s I G F y Y m V q Z G V 0 O 0 Z v c m h v b G Q g a S B z Y W 1 h c m J l a m R l I G 1 l Z C B l b G x l c i B y Z S w w f S Z x d W 9 0 O y w m c X V v d D t T Z W N 0 a W 9 u M S 9 U Y W J l b D g v w 4 Z u Z H J l d C B 0 e X B l M S 5 7 T 3 B n Y X Z l Y m V s Y X N 0 b m l u Z y B l b G x l c i B h b m R y Z S B r c m F 2 I H R p b C B h c m J l a m R l d D t G b 3 J o b 2 x k I G k g c 2 F t Y X J i Z W p k Z S B t Z W Q g Z W x s Z X I g L j E s M X 0 m c X V v d D s s J n F 1 b 3 Q 7 U 2 V j d G l v b j E v V G F i Z W w 4 L 8 O G b m R y Z X Q g d H l w Z T E u e 0 9 w Z 2 F 2 Z W J l b G F z d G 5 p b m c g Z W x s Z X I g Y W 5 k c m U g a 3 J h d i B 0 a W w g Y X J i Z W p k Z X Q 7 R m 9 y a G 9 s Z C B p I H N h b W F y Y m V q Z G U g b W V k I G V s b G V y I C 4 y L D J 9 J n F 1 b 3 Q 7 L C Z x d W 9 0 O 1 N l Y 3 R p b 2 4 x L 1 R h Y m V s O C / D h m 5 k c m V 0 I H R 5 c G U x L n t P c G d h d m V i Z W x h c 3 R u a W 5 n I G V s b G V y I G F u Z H J l I G t y Y X Y g d G l s I G F y Y m V q Z G V 0 O 0 Z v c m h v b G Q g a S B z Y W 1 h c m J l a m R l I G 1 l Z C B l b G x l c i A u M y w z f S Z x d W 9 0 O y w m c X V v d D t T Z W N 0 a W 9 u M S 9 U Y W J l b D g v w 4 Z u Z H J l d C B 0 e X B l M S 5 7 T 3 B n Y X Z l Y m V s Y X N 0 b m l u Z y B l b G x l c i B h b m R y Z S B r c m F 2 I H R p b C B h c m J l a m R l d D t G b 3 J o b 2 x k I G k g c 2 F t Y X J i Z W p k Z S B t Z W Q g Z W x s Z X I g L j Q s N H 0 m c X V v d D s s J n F 1 b 3 Q 7 U 2 V j d G l v b j E v V G F i Z W w 4 L 8 O G b m R y Z X Q g d H l w Z T E u e 0 9 w Z 2 F 2 Z W J l b G F z d G 5 p b m c g Z W x s Z X I g Y W 5 k c m U g a 3 J h d i B 0 a W w g Y X J i Z W p k Z X Q 7 R m 9 y a G 9 s Z C B p I H N h b W F y Y m V q Z G U g b W V k I G V s b G V y I C 4 1 L D V 9 J n F 1 b 3 Q 7 L C Z x d W 9 0 O 1 N l Y 3 R p b 2 4 x L 1 R h Y m V s O C / D h m 5 k c m V 0 I H R 5 c G U x L n t P c G d h d m V i Z W x h c 3 R u a W 5 n I G V s b G V y I G F u Z H J l I G t y Y X Y g d G l s I G F y Y m V q Z G V 0 O 0 Z v c m h v b G Q g a S B z Y W 1 h c m J l a m R l I G 1 l Z C B l b G x l c i A u N i w 2 f S Z x d W 9 0 O y w m c X V v d D t T Z W N 0 a W 9 u M S 9 U Y W J l b D g v w 4 Z u Z H J l d C B 0 e X B l M S 5 7 T 3 B n Y X Z l Y m V s Y X N 0 b m l u Z y B l b G x l c i B h b m R y Z S B r c m F 2 I H R p b C B h c m J l a m R l d D t G b 3 J o b 2 x k I G k g c 2 F t Y X J i Z W p k Z S B t Z W Q g Z W x s Z X I g L j c s N 3 0 m c X V v d D s s J n F 1 b 3 Q 7 U 2 V j d G l v b j E v V G F i Z W w 4 L 8 O G b m R y Z X Q g d H l w Z T E u e 0 9 w Z 2 F 2 Z W J l b G F z d G 5 p b m c g Z W x s Z X I g Y W 5 k c m U g a 3 J h d i B 0 a W w g Y X J i Z W p k Z X Q 7 R m 9 y a G 9 s Z C B p I H N h b W F y Y m V q Z G U g b W V k I G V s b G V y I C 4 4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l b D g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D g v J U M z J T g 2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w 4 L 0 9 w Z G V s J T I w a 2 9 s b 2 5 u Z S U y M G V m d G V y J T I w Y W Z n c i V D M y V B N m 5 z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D g v J U M z J T g 2 b m R y Z X Q l M j B 0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l b D V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y N l Q x N D o 0 O T o z M S 4 0 M T c 0 M D M 4 W i I g L z 4 8 R W 5 0 c n k g V H l w Z T 0 i R m l s b E N v b H V t b l R 5 c G V z I i B W Y W x 1 Z T 0 i c 0 J n T T 0 i I C 8 + P E V u d H J 5 I F R 5 c G U 9 I k Z p b G x D b 2 x 1 b W 5 O Y W 1 l c y I g V m F s d W U 9 I n N b J n F 1 b 3 Q 7 S m V n I G h h c i B p a 2 t l I G h h Z n Q g c 3 l n Z W Z y Y X b D p n I 7 J n F 1 b 3 Q 7 L C Z x d W 9 0 O 0 F u d G F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J n F 1 b 3 Q 7 S m V n I G h h c i B p a 2 t l I G h h Z n Q g c 3 l n Z W Z y Y X b D p n I 7 J n F 1 b 3 Q 7 X S w m c X V v d D t x d W V y e V J l b G F 0 a W 9 u c 2 h p c H M m c X V v d D s 6 W 1 0 s J n F 1 b 3 Q 7 Y 2 9 s d W 1 u S W R l b n R p d G l l c y Z x d W 9 0 O z p b J n F 1 b 3 Q 7 U 2 V j d G l v b j E v V G F i Z W w 1 L 0 d y d X B w Z X J l Z G U g c s O m a 2 t l c i 5 7 S m V n I G h h c i B p a 2 t l I G h h Z n Q g c 3 l n Z W Z y Y X b D p n I 7 L D B 9 J n F 1 b 3 Q 7 L C Z x d W 9 0 O 1 N l Y 3 R p b 2 4 x L 1 R h Y m V s N S 9 H c n V w c G V y Z W R l I H L D p m t r Z X I u e 0 F u d G F s L D F 9 J n F 1 b 3 Q 7 X S w m c X V v d D t D b 2 x 1 b W 5 D b 3 V u d C Z x d W 9 0 O z o y L C Z x d W 9 0 O 0 t l e U N v b H V t b k 5 h b W V z J n F 1 b 3 Q 7 O l s m c X V v d D t K Z W c g a G F y I G l r a 2 U g a G F m d C B z e W d l Z n J h d s O m c j s m c X V v d D t d L C Z x d W 9 0 O 0 N v b H V t b k l k Z W 5 0 a X R p Z X M m c X V v d D s 6 W y Z x d W 9 0 O 1 N l Y 3 R p b 2 4 x L 1 R h Y m V s N S 9 H c n V w c G V y Z W R l I H L D p m t r Z X I u e 0 p l Z y B o Y X I g a W t r Z S B o Y W Z 0 I H N 5 Z 2 V m c m F 2 w 6 Z y O y w w f S Z x d W 9 0 O y w m c X V v d D t T Z W N 0 a W 9 u M S 9 U Y W J l b D U v R 3 J 1 c H B l c m V k Z S B y w 6 Z r a 2 V y L n t B b n R h b C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w 1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w 1 L y V D M y U 4 N m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N S 9 H c n V w c G V y Z W R l J T I w c i V D M y V B N m t r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D g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G F i Z W w 4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y L T E w V D A 5 O j M y O j U y L j U 2 N j U 1 M D N a I i A v P j x F b n R y e S B U e X B l P S J G a W x s Q 2 9 s d W 1 u V H l w Z X M i I F Z h b H V l P S J z Q m d Z R y I g L z 4 8 R W 5 0 c n k g V H l w Z T 0 i R m l s b E N v b H V t b k 5 h b W V z I i B W Y W x 1 Z T 0 i c 1 s m c X V v d D t I d m l s a 2 U g w 6 V y c 2 F n Z X I g a G F y I G R l c i B 2 w 6 Z y Z X Q g d G l s I H N 5 Z 2 V m c m F 2 w 6 Z y Z X Q / X G 4 o Z G V y I G t h b i B h b m d p d m V z I G Z s Z X J l I H N 2 Y X I p L j E m c X V v d D s s J n F 1 b 3 Q 7 S H Z p b G t l I M O l c n N h Z 2 V y I G h h c i B k Z X I g d s O m c m V 0 I H R p b C B z e W d l Z n J h d s O m c m V 0 P 1 x u K G R l c i B r Y W 4 g Y W 5 n a X Z l c y B m b G V y Z S B z d m F y K S 4 y J n F 1 b 3 Q 7 L C Z x d W 9 0 O 0 h 2 a W x r Z S D D p X J z Y W d l c i B o Y X I g Z G V y I H b D p n J l d C B 0 a W w g c 3 l n Z W Z y Y X b D p n J l d D 9 c b i h k Z X I g a 2 F u I G F u Z 2 l 2 Z X M g Z m x l c m U g c 3 Z h c i k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O C A o M i k v w 4 Z u Z H J l d C B 0 e X B l M S 5 7 S H Z p b G t l I M O l c n N h Z 2 V y I G h h c i B k Z X I g d s O m c m V 0 I H R p b C B z e W d l Z n J h d s O m c m V 0 P 1 x u K G R l c i B r Y W 4 g Y W 5 n a X Z l c y B m b G V y Z S B z d m F y K S 4 x L D B 9 J n F 1 b 3 Q 7 L C Z x d W 9 0 O 1 N l Y 3 R p b 2 4 x L 1 R h Y m V s O C A o M i k v w 4 Z u Z H J l d C B 0 e X B l M S 5 7 S H Z p b G t l I M O l c n N h Z 2 V y I G h h c i B k Z X I g d s O m c m V 0 I H R p b C B z e W d l Z n J h d s O m c m V 0 P 1 x u K G R l c i B r Y W 4 g Y W 5 n a X Z l c y B m b G V y Z S B z d m F y K S 4 y L D F 9 J n F 1 b 3 Q 7 L C Z x d W 9 0 O 1 N l Y 3 R p b 2 4 x L 1 R h Y m V s O C A o M i k v w 4 Z u Z H J l d C B 0 e X B l M S 5 7 S H Z p b G t l I M O l c n N h Z 2 V y I G h h c i B k Z X I g d s O m c m V 0 I H R p b C B z e W d l Z n J h d s O m c m V 0 P 1 x u K G R l c i B r Y W 4 g Y W 5 n a X Z l c y B m b G V y Z S B z d m F y K S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V s O C A o M i k v w 4 Z u Z H J l d C B 0 e X B l M S 5 7 S H Z p b G t l I M O l c n N h Z 2 V y I G h h c i B k Z X I g d s O m c m V 0 I H R p b C B z e W d l Z n J h d s O m c m V 0 P 1 x u K G R l c i B r Y W 4 g Y W 5 n a X Z l c y B m b G V y Z S B z d m F y K S 4 x L D B 9 J n F 1 b 3 Q 7 L C Z x d W 9 0 O 1 N l Y 3 R p b 2 4 x L 1 R h Y m V s O C A o M i k v w 4 Z u Z H J l d C B 0 e X B l M S 5 7 S H Z p b G t l I M O l c n N h Z 2 V y I G h h c i B k Z X I g d s O m c m V 0 I H R p b C B z e W d l Z n J h d s O m c m V 0 P 1 x u K G R l c i B r Y W 4 g Y W 5 n a X Z l c y B m b G V y Z S B z d m F y K S 4 y L D F 9 J n F 1 b 3 Q 7 L C Z x d W 9 0 O 1 N l Y 3 R p b 2 4 x L 1 R h Y m V s O C A o M i k v w 4 Z u Z H J l d C B 0 e X B l M S 5 7 S H Z p b G t l I M O l c n N h Z 2 V y I G h h c i B k Z X I g d s O m c m V 0 I H R p b C B z e W d l Z n J h d s O m c m V 0 P 1 x u K G R l c i B r Y W 4 g Y W 5 n a X Z l c y B m b G V y Z S B z d m F y K S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l b D g l M j A o M i k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D g l M j A o M i k v J U M z J T g 2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w 4 J T I w K D I p L 0 9 w Z G V s J T I w a 2 9 s b 2 5 u Z S U y M G V m d G V y J T I w Y W Z n c i V D M y V B N m 5 z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D g l M j A o M i k v J U M z J T g 2 b m R y Z X Q l M j B 0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O F 9 f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l b D h f X z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I t M T B U M D k 6 M z g 6 M j E u O T c 5 N D Y 2 N 1 o i I C 8 + P E V u d H J 5 I F R 5 c G U 9 I k Z p b G x D b 2 x 1 b W 5 U e X B l c y I g V m F s d W U 9 I n N C Z 0 0 9 I i A v P j x F b n R y e S B U e X B l P S J G a W x s Q 2 9 s d W 1 u T m F t Z X M i I F Z h b H V l P S J z W y Z x d W 9 0 O 0 h 2 a W x r Z S D D p X J z Y W d l c i B o Y X I g Z G V y I H b D p n J l d C B 0 a W w g c 3 l n Z W Z y Y X b D p n J l d D 9 c b i h k Z X I g a 2 F u I G F u Z 2 l 2 Z X M g Z m x l c m U g c 3 Z h c i k u M S Z x d W 9 0 O y w m c X V v d D t B b n R h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y Z x d W 9 0 O 0 h 2 a W x r Z S D D p X J z Y W d l c i B o Y X I g Z G V y I H b D p n J l d C B 0 a W w g c 3 l n Z W Z y Y X b D p n J l d D 9 c b i h k Z X I g a 2 F u I G F u Z 2 l 2 Z X M g Z m x l c m U g c 3 Z h c i k u M S Z x d W 9 0 O 1 0 s J n F 1 b 3 Q 7 c X V l c n l S Z W x h d G l v b n N o a X B z J n F 1 b 3 Q 7 O l t d L C Z x d W 9 0 O 2 N v b H V t b k l k Z W 5 0 a X R p Z X M m c X V v d D s 6 W y Z x d W 9 0 O 1 N l Y 3 R p b 2 4 x L 1 R h Y m V s O F 9 f M i 9 H c n V w c G V y Z W R l I H L D p m t r Z X I u e 0 h 2 a W x r Z S D D p X J z Y W d l c i B o Y X I g Z G V y I H b D p n J l d C B 0 a W w g c 3 l n Z W Z y Y X b D p n J l d D 9 c b i h k Z X I g a 2 F u I G F u Z 2 l 2 Z X M g Z m x l c m U g c 3 Z h c i k u M S w w f S Z x d W 9 0 O y w m c X V v d D t T Z W N 0 a W 9 u M S 9 U Y W J l b D h f X z I v R 3 J 1 c H B l c m V k Z S B y w 6 Z r a 2 V y L n t B b n R h b C w x f S Z x d W 9 0 O 1 0 s J n F 1 b 3 Q 7 Q 2 9 s d W 1 u Q 2 9 1 b n Q m c X V v d D s 6 M i w m c X V v d D t L Z X l D b 2 x 1 b W 5 O Y W 1 l c y Z x d W 9 0 O z p b J n F 1 b 3 Q 7 S H Z p b G t l I M O l c n N h Z 2 V y I G h h c i B k Z X I g d s O m c m V 0 I H R p b C B z e W d l Z n J h d s O m c m V 0 P 1 x u K G R l c i B r Y W 4 g Y W 5 n a X Z l c y B m b G V y Z S B z d m F y K S 4 x J n F 1 b 3 Q 7 X S w m c X V v d D t D b 2 x 1 b W 5 J Z G V u d G l 0 a W V z J n F 1 b 3 Q 7 O l s m c X V v d D t T Z W N 0 a W 9 u M S 9 U Y W J l b D h f X z I v R 3 J 1 c H B l c m V k Z S B y w 6 Z r a 2 V y L n t I d m l s a 2 U g w 6 V y c 2 F n Z X I g a G F y I G R l c i B 2 w 6 Z y Z X Q g d G l s I H N 5 Z 2 V m c m F 2 w 6 Z y Z X Q / X G 4 o Z G V y I G t h b i B h b m d p d m V z I G Z s Z X J l I H N 2 Y X I p L j E s M H 0 m c X V v d D s s J n F 1 b 3 Q 7 U 2 V j d G l v b j E v V G F i Z W w 4 X 1 8 y L 0 d y d X B w Z X J l Z G U g c s O m a 2 t l c i 5 7 Q W 5 0 Y W w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O F 9 f M i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O F 9 f M i 8 l Q z M l O D Z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D h f X z I v R 3 J 1 c H B l c m V k Z S U y M H I l Q z M l Q T Z r a 2 V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A t w Y L z D p h 1 F q M b d K m X X S p 4 A A A A A A g A A A A A A A 2 Y A A M A A A A A Q A A A A v s b q p 7 x c s b e d 1 x L R a r N x z g A A A A A E g A A A o A A A A B A A A A D F H h C + / E z k 3 2 T 1 9 Z x B p 2 j c U A A A A M Q r i T 7 D Q i 9 2 n H A 1 5 3 l i R 0 M n B V 9 c H m t 3 c o V N j n e J R W 1 8 0 M V X o K 4 A Q C 3 m x / h o D 9 4 B 9 s X y 5 k W p m s o / p V x S N o p 8 G W e V I P N k U s x R V 6 X g t v D j q 3 z H F A A A A I i L l s y Z S w v 2 s z A d 2 R q b 5 I 5 l D i N h < / D a t a M a s h u p > 
</file>

<file path=customXml/itemProps1.xml><?xml version="1.0" encoding="utf-8"?>
<ds:datastoreItem xmlns:ds="http://schemas.openxmlformats.org/officeDocument/2006/customXml" ds:itemID="{A84BE0C2-A774-48A5-9AE1-5F151EE84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e75691-1657-4d76-9b5a-20f24bf2dcfb"/>
    <ds:schemaRef ds:uri="0049abb7-f0f9-4fce-a6fa-4c19bd72be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5DF4EA-BD71-467B-9244-A077319A34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3B3B35-318F-4B43-AF4A-BA91AD436166}">
  <ds:schemaRefs>
    <ds:schemaRef ds:uri="http://schemas.microsoft.com/office/2006/metadata/properties"/>
    <ds:schemaRef ds:uri="http://schemas.microsoft.com/office/infopath/2007/PartnerControls"/>
    <ds:schemaRef ds:uri="0049abb7-f0f9-4fce-a6fa-4c19bd72beab"/>
    <ds:schemaRef ds:uri="8fe75691-1657-4d76-9b5a-20f24bf2dcfb"/>
  </ds:schemaRefs>
</ds:datastoreItem>
</file>

<file path=customXml/itemProps4.xml><?xml version="1.0" encoding="utf-8"?>
<ds:datastoreItem xmlns:ds="http://schemas.openxmlformats.org/officeDocument/2006/customXml" ds:itemID="{45E81FCE-6385-48A6-B1A1-09BC6308239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Regneark</vt:lpstr>
      </vt:variant>
      <vt:variant>
        <vt:i4>9</vt:i4>
      </vt:variant>
      <vt:variant>
        <vt:lpstr>Diagrammer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13" baseType="lpstr">
      <vt:lpstr>Generelt</vt:lpstr>
      <vt:lpstr>Fysisk APV</vt:lpstr>
      <vt:lpstr>Psykisk APV</vt:lpstr>
      <vt:lpstr>Årsager til sygefravær</vt:lpstr>
      <vt:lpstr>Database</vt:lpstr>
      <vt:lpstr>Tabel8__2</vt:lpstr>
      <vt:lpstr>Tabel8 (2)</vt:lpstr>
      <vt:lpstr>Tabel5</vt:lpstr>
      <vt:lpstr>data sygefravær</vt:lpstr>
      <vt:lpstr>Årsager til syge</vt:lpstr>
      <vt:lpstr>APV</vt:lpstr>
      <vt:lpstr>'Fysisk APV'!Udskriftsområde</vt:lpstr>
      <vt:lpstr>'Psykisk APV'!Udskriftsområde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Mikkel Brynildsen Hindhede</cp:lastModifiedBy>
  <cp:revision/>
  <dcterms:created xsi:type="dcterms:W3CDTF">2021-11-18T07:04:55Z</dcterms:created>
  <dcterms:modified xsi:type="dcterms:W3CDTF">2023-12-15T11:20:29Z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0x010100980D3AE6B8CCD7479959C3EB258E40AD</vt:lpwstr>
  </property>
  <property fmtid="{D5CDD505-2E9C-101B-9397-08002B2CF9AE}" pid="11" name="MediaServiceImageTags">
    <vt:lpwstr/>
  </property>
</Properties>
</file>